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ontariosystems-my.sharepoint.com/personal/sharon_dire_ontariosystems_com/Documents/Desktop/Personal/Messaging Examples/"/>
    </mc:Choice>
  </mc:AlternateContent>
  <xr:revisionPtr revIDLastSave="2" documentId="8_{C5D56111-FEFB-4C9C-A3BA-C112477B2E25}" xr6:coauthVersionLast="47" xr6:coauthVersionMax="47" xr10:uidLastSave="{FEE9F14C-CB84-420C-AC76-B835725E22BB}"/>
  <bookViews>
    <workbookView xWindow="-120" yWindow="-120" windowWidth="29040" windowHeight="15840" xr2:uid="{D6C003BD-12CF-483C-BADB-85DB865F06D9}"/>
  </bookViews>
  <sheets>
    <sheet name="Analysis" sheetId="1" r:id="rId1"/>
    <sheet name="Customer Letter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1" i="1" l="1"/>
  <c r="A6" i="4"/>
  <c r="E43" i="1"/>
  <c r="D39" i="4" s="1"/>
  <c r="H45" i="4"/>
  <c r="E45" i="4"/>
  <c r="D45" i="4"/>
  <c r="E43" i="4"/>
  <c r="E42" i="4"/>
  <c r="I40" i="4"/>
  <c r="I38" i="4"/>
  <c r="I37" i="4"/>
  <c r="I34" i="4"/>
  <c r="H40" i="4"/>
  <c r="E40" i="4"/>
  <c r="D40" i="4"/>
  <c r="E39" i="4"/>
  <c r="H38" i="4"/>
  <c r="E38" i="4"/>
  <c r="D38" i="4"/>
  <c r="H37" i="4"/>
  <c r="E37" i="4"/>
  <c r="D37" i="4"/>
  <c r="H36" i="4"/>
  <c r="E36" i="4"/>
  <c r="D36" i="4"/>
  <c r="E35" i="4"/>
  <c r="H34" i="4"/>
  <c r="E34" i="4"/>
  <c r="D34" i="4"/>
  <c r="G62" i="1"/>
  <c r="G36" i="1"/>
  <c r="E36" i="1"/>
  <c r="E37" i="1" s="1"/>
  <c r="E63" i="1"/>
  <c r="E64" i="1" s="1"/>
  <c r="G61" i="1"/>
  <c r="G53" i="1"/>
  <c r="I42" i="1"/>
  <c r="I39" i="4" s="1"/>
  <c r="I29" i="1"/>
  <c r="I18" i="1"/>
  <c r="G63" i="1" l="1"/>
  <c r="G64" i="1" s="1"/>
  <c r="I64" i="1" s="1"/>
  <c r="G56" i="1"/>
  <c r="E12" i="1"/>
  <c r="E13" i="1" s="1"/>
  <c r="I63" i="1" l="1"/>
  <c r="I13" i="1"/>
  <c r="I12" i="1"/>
  <c r="E31" i="1"/>
  <c r="I31" i="1" s="1"/>
  <c r="E38" i="1" l="1"/>
  <c r="I38" i="1" s="1"/>
  <c r="I37" i="1"/>
  <c r="G46" i="1"/>
  <c r="G43" i="1"/>
  <c r="G52" i="1" s="1"/>
  <c r="G28" i="1"/>
  <c r="E46" i="1"/>
  <c r="E47" i="1" s="1"/>
  <c r="E53" i="1" s="1"/>
  <c r="E28" i="1"/>
  <c r="E30" i="1" s="1"/>
  <c r="E24" i="1"/>
  <c r="I24" i="1" s="1"/>
  <c r="E19" i="1"/>
  <c r="I47" i="1" l="1"/>
  <c r="G55" i="1"/>
  <c r="I43" i="1"/>
  <c r="H39" i="4" s="1"/>
  <c r="E20" i="1"/>
  <c r="I19" i="1"/>
  <c r="I35" i="4" s="1"/>
  <c r="E32" i="1"/>
  <c r="I32" i="1" s="1"/>
  <c r="I30" i="1"/>
  <c r="E48" i="1"/>
  <c r="E14" i="1"/>
  <c r="I14" i="1" s="1"/>
  <c r="I20" i="1" l="1"/>
  <c r="H35" i="4" s="1"/>
  <c r="D35" i="4"/>
  <c r="I48" i="1"/>
  <c r="I53" i="1"/>
  <c r="I42" i="4" s="1"/>
  <c r="E56" i="1"/>
  <c r="I56" i="1" s="1"/>
  <c r="I43" i="4" s="1"/>
  <c r="E15" i="1"/>
  <c r="E52" i="1" s="1"/>
  <c r="D42" i="4" s="1"/>
  <c r="I15" i="1" l="1"/>
  <c r="I52" i="1" l="1"/>
  <c r="H42" i="4" s="1"/>
  <c r="E55" i="1"/>
  <c r="I55" i="1" l="1"/>
  <c r="H43" i="4" s="1"/>
  <c r="D43" i="4"/>
</calcChain>
</file>

<file path=xl/sharedStrings.xml><?xml version="1.0" encoding="utf-8"?>
<sst xmlns="http://schemas.openxmlformats.org/spreadsheetml/2006/main" count="106" uniqueCount="80">
  <si>
    <t>[Prospect Name] ROI Analysis</t>
  </si>
  <si>
    <t>See the savings with RevQ+</t>
  </si>
  <si>
    <t>Amounts in red are input fields that need to be updated.</t>
  </si>
  <si>
    <t>Notes</t>
  </si>
  <si>
    <t>Average # of transactions/month</t>
  </si>
  <si>
    <t>Average transaction amount</t>
  </si>
  <si>
    <t>Communication</t>
  </si>
  <si>
    <t>Physical Letters</t>
  </si>
  <si>
    <t>Current</t>
  </si>
  <si>
    <t>With RevQ+</t>
  </si>
  <si>
    <t xml:space="preserve">Savings/Difference </t>
  </si>
  <si>
    <t>Average number of letters sent/month</t>
  </si>
  <si>
    <t>Assumes 75 letters completed/hour</t>
  </si>
  <si>
    <t>Average number of employee hours/month needed</t>
  </si>
  <si>
    <t>Based on a average employee rate of $26/hour</t>
  </si>
  <si>
    <t>Average employee cost/month</t>
  </si>
  <si>
    <t>Based on a rate of $0.50/letter</t>
  </si>
  <si>
    <t>Average print and postage cost/month</t>
  </si>
  <si>
    <t>Average monthly cost</t>
  </si>
  <si>
    <t>Phone Calls</t>
  </si>
  <si>
    <t>RevQ+ count is the number of unattended messages provided</t>
  </si>
  <si>
    <t>Average number of call made/month</t>
  </si>
  <si>
    <t>Assumes 2 minutes per call</t>
  </si>
  <si>
    <t>Average number of employee hours needed/month</t>
  </si>
  <si>
    <t>Text Messaging</t>
  </si>
  <si>
    <t>Average number of text messages sent/month</t>
  </si>
  <si>
    <t>Assumes a cost of $0.35/text message</t>
  </si>
  <si>
    <t>Average monthly cost through 3rd party vendor</t>
  </si>
  <si>
    <t>Skip Tracing</t>
  </si>
  <si>
    <t>Average rate of returned mail</t>
  </si>
  <si>
    <t>Average number of accounts/month with inaccurate info</t>
  </si>
  <si>
    <t>Average employee hours needed/month to manually send files</t>
  </si>
  <si>
    <t>Average cost/month of 3rd party skip tracing</t>
  </si>
  <si>
    <t>Average cost/month for time spent to manually send files</t>
  </si>
  <si>
    <t>Payments</t>
  </si>
  <si>
    <t>Over-the-Phone Payments</t>
  </si>
  <si>
    <t>Assumes 10% of monthly transactions</t>
  </si>
  <si>
    <t>Average number of payments taken over the phone/month</t>
  </si>
  <si>
    <t>Assumes 3 minutes per call</t>
  </si>
  <si>
    <t>Analytics, Reporting, and File Management</t>
  </si>
  <si>
    <t>Analytics &amp; Reporting</t>
  </si>
  <si>
    <t>Average number of hours needed/month for reconciling</t>
  </si>
  <si>
    <t>Based on a average employee rate of $35/hour</t>
  </si>
  <si>
    <t>Cataloging Correspondence</t>
  </si>
  <si>
    <t>Assumes the completion of 20 files/hour</t>
  </si>
  <si>
    <t xml:space="preserve">Average hours/month spent attaching letters to case files </t>
  </si>
  <si>
    <t>Totals</t>
  </si>
  <si>
    <t>Total Monthly Hours and Costs</t>
  </si>
  <si>
    <t>Total monthly costs</t>
  </si>
  <si>
    <t>Total employee hours/month required</t>
  </si>
  <si>
    <t>Total Annual Hours and Costs</t>
  </si>
  <si>
    <t>Total annual costs</t>
  </si>
  <si>
    <t>Total employee hours/year required</t>
  </si>
  <si>
    <t>Outside Collection Costs</t>
  </si>
  <si>
    <t>Suspension Notices and Delinquent Accounts</t>
  </si>
  <si>
    <t xml:space="preserve">8% is based on the average results of current customers. </t>
  </si>
  <si>
    <t>Increased collection efficiency with RevQ+</t>
  </si>
  <si>
    <t>Results may vary.</t>
  </si>
  <si>
    <t>Total average balance sent to OCAs/year</t>
  </si>
  <si>
    <t>OCA = Outside Collection Agency</t>
  </si>
  <si>
    <t>OCA contingency fee percentage</t>
  </si>
  <si>
    <t>RevQ+ Cost-Benefit Proposal</t>
  </si>
  <si>
    <t>ROI Analysis Summary</t>
  </si>
  <si>
    <t>Activity/Action</t>
  </si>
  <si>
    <r>
      <t xml:space="preserve">Current Cost 
</t>
    </r>
    <r>
      <rPr>
        <i/>
        <sz val="10"/>
        <color theme="1"/>
        <rFont val="Arial Nova Light"/>
        <family val="2"/>
      </rPr>
      <t>(Per Month)</t>
    </r>
  </si>
  <si>
    <r>
      <t xml:space="preserve">Cost with RevQ+ </t>
    </r>
    <r>
      <rPr>
        <i/>
        <sz val="10"/>
        <color theme="1"/>
        <rFont val="Arial Nova Light"/>
        <family val="2"/>
      </rPr>
      <t xml:space="preserve">(Per Month) </t>
    </r>
  </si>
  <si>
    <t>Savings</t>
  </si>
  <si>
    <r>
      <t xml:space="preserve">$ Saved
</t>
    </r>
    <r>
      <rPr>
        <i/>
        <sz val="10"/>
        <color theme="1"/>
        <rFont val="Arial Nova Light"/>
        <family val="2"/>
      </rPr>
      <t>(Per Month)</t>
    </r>
  </si>
  <si>
    <r>
      <t xml:space="preserve">Hours Saved </t>
    </r>
    <r>
      <rPr>
        <i/>
        <sz val="10"/>
        <color theme="1"/>
        <rFont val="Arial Nova Light"/>
        <family val="2"/>
      </rPr>
      <t>(Per Month)</t>
    </r>
  </si>
  <si>
    <t>Letters</t>
  </si>
  <si>
    <t>NA</t>
  </si>
  <si>
    <t xml:space="preserve">Payments </t>
  </si>
  <si>
    <t>Reporting</t>
  </si>
  <si>
    <t xml:space="preserve">Cataloging Correspondence </t>
  </si>
  <si>
    <t>Avg. Totals (Per Month)</t>
  </si>
  <si>
    <t>Avg. Totals (Per Year)</t>
  </si>
  <si>
    <t>Avg. OCA Costs (Per Year)*</t>
  </si>
  <si>
    <t>*OCA = Outside Collection Agency. Savings based on the average results of current customers. Results may vary.</t>
  </si>
  <si>
    <t>Average OCA costs paid by constituents/year</t>
  </si>
  <si>
    <t>Average OCA costs paid by constituents/month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</si>
</sst>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Arial Nova"/>
      <family val="2"/>
    </font>
    <font>
      <b/>
      <sz val="11"/>
      <color theme="1"/>
      <name val="Arial Nova"/>
      <family val="2"/>
    </font>
    <font>
      <b/>
      <sz val="14"/>
      <color theme="1"/>
      <name val="Arial Nova"/>
      <family val="2"/>
    </font>
    <font>
      <sz val="12"/>
      <color theme="1"/>
      <name val="Arial Nova Light"/>
      <family val="2"/>
    </font>
    <font>
      <b/>
      <sz val="12"/>
      <color theme="1"/>
      <name val="Arial Nova"/>
      <family val="2"/>
    </font>
    <font>
      <b/>
      <sz val="12"/>
      <color theme="1"/>
      <name val="Arial Nova Light"/>
      <family val="2"/>
    </font>
    <font>
      <sz val="12"/>
      <color rgb="FFFF0000"/>
      <name val="Arial Nova Light"/>
      <family val="2"/>
    </font>
    <font>
      <b/>
      <sz val="14"/>
      <color theme="2"/>
      <name val="Arial Nova"/>
      <family val="2"/>
    </font>
    <font>
      <sz val="12"/>
      <color theme="4"/>
      <name val="Arial Nova Light"/>
      <family val="2"/>
    </font>
    <font>
      <sz val="13"/>
      <color theme="1"/>
      <name val="Arial Nova Light"/>
      <family val="2"/>
    </font>
    <font>
      <sz val="13"/>
      <color theme="1"/>
      <name val="Arial Nova"/>
      <family val="2"/>
    </font>
    <font>
      <b/>
      <i/>
      <sz val="12"/>
      <color theme="4"/>
      <name val="Arial Nova Light"/>
      <family val="2"/>
    </font>
    <font>
      <b/>
      <i/>
      <sz val="12"/>
      <color theme="1"/>
      <name val="Arial Nova Light"/>
      <family val="2"/>
    </font>
    <font>
      <sz val="12"/>
      <color theme="3"/>
      <name val="Arial Nova Light"/>
      <family val="2"/>
    </font>
    <font>
      <sz val="12"/>
      <color theme="2"/>
      <name val="Arial Nova Light"/>
      <family val="2"/>
    </font>
    <font>
      <b/>
      <sz val="14"/>
      <color theme="2"/>
      <name val="Arial Nova Light"/>
      <family val="2"/>
    </font>
    <font>
      <sz val="11.5"/>
      <color theme="1"/>
      <name val="Arial Nova Light"/>
      <family val="2"/>
    </font>
    <font>
      <sz val="22"/>
      <color theme="1" tint="9.9978637043366805E-2"/>
      <name val="Arial Nova Light"/>
      <family val="2"/>
    </font>
    <font>
      <sz val="12"/>
      <color rgb="FF323232"/>
      <name val="Arial Nova Light"/>
      <family val="2"/>
    </font>
    <font>
      <sz val="12"/>
      <color theme="1" tint="9.9978637043366805E-2"/>
      <name val="Arial Nova Light"/>
      <family val="2"/>
    </font>
    <font>
      <sz val="11"/>
      <color theme="1"/>
      <name val="Calibri"/>
      <family val="2"/>
      <scheme val="minor"/>
    </font>
    <font>
      <sz val="13"/>
      <color rgb="FF323232"/>
      <name val="Arial Nova Light"/>
      <family val="2"/>
    </font>
    <font>
      <sz val="13"/>
      <color theme="1" tint="9.9978637043366805E-2"/>
      <name val="Arial Nova Light"/>
      <family val="2"/>
    </font>
    <font>
      <b/>
      <sz val="13"/>
      <color theme="1"/>
      <name val="Arial Nova"/>
      <family val="2"/>
    </font>
    <font>
      <sz val="13"/>
      <color rgb="FFC00000"/>
      <name val="Arial Nova Light"/>
      <family val="2"/>
    </font>
    <font>
      <sz val="12"/>
      <color rgb="FFC00000"/>
      <name val="Arial Nova Light"/>
      <family val="2"/>
    </font>
    <font>
      <b/>
      <i/>
      <sz val="12"/>
      <name val="Arial Nova Light"/>
      <family val="2"/>
    </font>
    <font>
      <b/>
      <sz val="12"/>
      <color rgb="FFC00000"/>
      <name val="Arial Nova Light"/>
      <family val="2"/>
    </font>
    <font>
      <b/>
      <sz val="12"/>
      <name val="Arial Nova Light"/>
      <family val="2"/>
    </font>
    <font>
      <sz val="12"/>
      <name val="Arial Nova"/>
      <family val="2"/>
    </font>
    <font>
      <sz val="11"/>
      <color rgb="FF000000"/>
      <name val="Arial Nova"/>
      <family val="2"/>
    </font>
    <font>
      <b/>
      <sz val="12"/>
      <color rgb="FF000000"/>
      <name val="Arial Nova Light"/>
      <family val="2"/>
    </font>
    <font>
      <i/>
      <sz val="16"/>
      <color rgb="FFC00000"/>
      <name val="Arial Nova Light"/>
      <family val="2"/>
    </font>
    <font>
      <b/>
      <i/>
      <sz val="14"/>
      <color rgb="FFC00000"/>
      <name val="Arial Nova Light"/>
      <family val="2"/>
    </font>
    <font>
      <b/>
      <sz val="16"/>
      <color rgb="FF0070C0"/>
      <name val="Arial Nova"/>
      <family val="2"/>
    </font>
    <font>
      <b/>
      <sz val="16"/>
      <color rgb="FF0070C0"/>
      <name val="Calibri"/>
      <family val="2"/>
      <scheme val="minor"/>
    </font>
    <font>
      <sz val="16"/>
      <color theme="1" tint="0.249977111117893"/>
      <name val="Arial Nova Light"/>
      <family val="2"/>
    </font>
    <font>
      <b/>
      <sz val="12"/>
      <color rgb="FF0070C0"/>
      <name val="Arial Nova"/>
      <family val="2"/>
    </font>
    <font>
      <sz val="10.5"/>
      <color theme="1"/>
      <name val="Arial Nova Light"/>
      <family val="2"/>
    </font>
    <font>
      <b/>
      <sz val="10.5"/>
      <color theme="1"/>
      <name val="Arial Nova Light"/>
      <family val="2"/>
    </font>
    <font>
      <i/>
      <sz val="10"/>
      <color theme="1"/>
      <name val="Arial Nova Light"/>
      <family val="2"/>
    </font>
    <font>
      <b/>
      <sz val="10.5"/>
      <color theme="8"/>
      <name val="Arial Nova Light"/>
      <family val="2"/>
    </font>
    <font>
      <sz val="11"/>
      <color theme="2"/>
      <name val="Calibri"/>
      <family val="2"/>
      <scheme val="minor"/>
    </font>
    <font>
      <sz val="10.5"/>
      <color theme="2"/>
      <name val="Arial Nova Light"/>
      <family val="2"/>
    </font>
    <font>
      <i/>
      <sz val="9.5"/>
      <color theme="1"/>
      <name val="Arial Nova Light"/>
      <family val="2"/>
    </font>
    <font>
      <i/>
      <sz val="9"/>
      <color theme="1"/>
      <name val="Arial Nova Light"/>
      <family val="2"/>
    </font>
    <font>
      <b/>
      <sz val="22"/>
      <color theme="1"/>
      <name val="Arial Nova"/>
      <family val="2"/>
    </font>
  </fonts>
  <fills count="1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8999908444471571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1" tint="0.89999084444715716"/>
        <bgColor indexed="64"/>
      </patternFill>
    </fill>
    <fill>
      <patternFill patternType="solid">
        <fgColor rgb="FF002060"/>
        <bgColor indexed="64"/>
      </patternFill>
    </fill>
  </fills>
  <borders count="57">
    <border>
      <left/>
      <right/>
      <top/>
      <bottom/>
      <diagonal/>
    </border>
    <border>
      <left style="thin">
        <color theme="5"/>
      </left>
      <right/>
      <top style="thin">
        <color theme="5"/>
      </top>
      <bottom/>
      <diagonal/>
    </border>
    <border>
      <left style="thin">
        <color theme="5"/>
      </left>
      <right/>
      <top/>
      <bottom/>
      <diagonal/>
    </border>
    <border>
      <left/>
      <right style="thin">
        <color theme="5"/>
      </right>
      <top/>
      <bottom/>
      <diagonal/>
    </border>
    <border>
      <left/>
      <right/>
      <top style="hair">
        <color theme="5"/>
      </top>
      <bottom style="hair">
        <color theme="5"/>
      </bottom>
      <diagonal/>
    </border>
    <border>
      <left style="thin">
        <color theme="5"/>
      </left>
      <right/>
      <top style="hair">
        <color theme="5"/>
      </top>
      <bottom style="hair">
        <color theme="5"/>
      </bottom>
      <diagonal/>
    </border>
    <border>
      <left/>
      <right style="thin">
        <color theme="5"/>
      </right>
      <top style="hair">
        <color theme="5"/>
      </top>
      <bottom style="hair">
        <color theme="5"/>
      </bottom>
      <diagonal/>
    </border>
    <border>
      <left/>
      <right/>
      <top style="hair">
        <color theme="5"/>
      </top>
      <bottom/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/>
      <right/>
      <top style="hair">
        <color theme="6"/>
      </top>
      <bottom style="hair">
        <color theme="6"/>
      </bottom>
      <diagonal/>
    </border>
    <border>
      <left style="thin">
        <color theme="6"/>
      </left>
      <right/>
      <top style="hair">
        <color theme="6"/>
      </top>
      <bottom style="hair">
        <color theme="6"/>
      </bottom>
      <diagonal/>
    </border>
    <border>
      <left/>
      <right style="thin">
        <color theme="6"/>
      </right>
      <top style="hair">
        <color theme="6"/>
      </top>
      <bottom style="hair">
        <color theme="6"/>
      </bottom>
      <diagonal/>
    </border>
    <border>
      <left style="thin">
        <color theme="7"/>
      </left>
      <right/>
      <top/>
      <bottom/>
      <diagonal/>
    </border>
    <border>
      <left/>
      <right style="thin">
        <color theme="7"/>
      </right>
      <top/>
      <bottom/>
      <diagonal/>
    </border>
    <border>
      <left/>
      <right/>
      <top style="hair">
        <color theme="6"/>
      </top>
      <bottom/>
      <diagonal/>
    </border>
    <border>
      <left/>
      <right/>
      <top style="hair">
        <color theme="7"/>
      </top>
      <bottom style="hair">
        <color theme="7"/>
      </bottom>
      <diagonal/>
    </border>
    <border>
      <left style="thin">
        <color theme="7"/>
      </left>
      <right/>
      <top style="hair">
        <color theme="7"/>
      </top>
      <bottom style="hair">
        <color theme="7"/>
      </bottom>
      <diagonal/>
    </border>
    <border>
      <left/>
      <right style="thin">
        <color theme="7"/>
      </right>
      <top style="hair">
        <color theme="7"/>
      </top>
      <bottom style="hair">
        <color theme="7"/>
      </bottom>
      <diagonal/>
    </border>
    <border>
      <left/>
      <right/>
      <top style="hair">
        <color theme="7"/>
      </top>
      <bottom/>
      <diagonal/>
    </border>
    <border>
      <left style="thin">
        <color theme="8"/>
      </left>
      <right/>
      <top/>
      <bottom/>
      <diagonal/>
    </border>
    <border>
      <left/>
      <right style="thin">
        <color theme="8"/>
      </right>
      <top/>
      <bottom/>
      <diagonal/>
    </border>
    <border>
      <left/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/>
      <right/>
      <top style="hair">
        <color theme="8"/>
      </top>
      <bottom style="hair">
        <color theme="8"/>
      </bottom>
      <diagonal/>
    </border>
    <border>
      <left style="thin">
        <color theme="8"/>
      </left>
      <right/>
      <top style="hair">
        <color theme="8"/>
      </top>
      <bottom style="hair">
        <color theme="8"/>
      </bottom>
      <diagonal/>
    </border>
    <border>
      <left/>
      <right style="thin">
        <color theme="8"/>
      </right>
      <top style="hair">
        <color theme="8"/>
      </top>
      <bottom style="hair">
        <color theme="8"/>
      </bottom>
      <diagonal/>
    </border>
    <border>
      <left/>
      <right/>
      <top style="hair">
        <color auto="1"/>
      </top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 style="thin">
        <color theme="7"/>
      </left>
      <right/>
      <top style="thin">
        <color theme="7"/>
      </top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8"/>
      </top>
      <bottom/>
      <diagonal/>
    </border>
    <border>
      <left style="thin">
        <color theme="8"/>
      </left>
      <right/>
      <top style="hair">
        <color theme="8"/>
      </top>
      <bottom style="thin">
        <color theme="8"/>
      </bottom>
      <diagonal/>
    </border>
    <border>
      <left/>
      <right/>
      <top style="hair">
        <color theme="8"/>
      </top>
      <bottom style="thin">
        <color theme="8"/>
      </bottom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/>
      <right/>
      <top/>
      <bottom style="hair">
        <color theme="0" tint="-0.499984740745262"/>
      </bottom>
      <diagonal/>
    </border>
    <border>
      <left/>
      <right/>
      <top style="hair">
        <color theme="1" tint="0.24994659260841701"/>
      </top>
      <bottom style="hair">
        <color theme="1" tint="0.24994659260841701"/>
      </bottom>
      <diagonal/>
    </border>
  </borders>
  <cellStyleXfs count="2">
    <xf numFmtId="0" fontId="0" fillId="0" borderId="0"/>
    <xf numFmtId="44" fontId="21" fillId="0" borderId="0" applyFont="0" applyFill="0" applyBorder="0" applyAlignment="0" applyProtection="0"/>
  </cellStyleXfs>
  <cellXfs count="199">
    <xf numFmtId="0" fontId="0" fillId="0" borderId="0" xfId="0"/>
    <xf numFmtId="0" fontId="1" fillId="0" borderId="0" xfId="0" applyFont="1" applyProtection="1">
      <protection locked="0"/>
    </xf>
    <xf numFmtId="9" fontId="32" fillId="2" borderId="41" xfId="0" applyNumberFormat="1" applyFont="1" applyFill="1" applyBorder="1" applyAlignment="1">
      <alignment vertical="center"/>
    </xf>
    <xf numFmtId="0" fontId="1" fillId="0" borderId="0" xfId="0" applyFont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6" fillId="11" borderId="33" xfId="0" applyFont="1" applyFill="1" applyBorder="1" applyAlignment="1" applyProtection="1">
      <alignment horizontal="center" vertical="center"/>
      <protection locked="0"/>
    </xf>
    <xf numFmtId="0" fontId="22" fillId="10" borderId="30" xfId="0" applyFont="1" applyFill="1" applyBorder="1" applyAlignment="1" applyProtection="1">
      <alignment horizontal="right" vertical="center"/>
      <protection locked="0"/>
    </xf>
    <xf numFmtId="0" fontId="23" fillId="10" borderId="31" xfId="0" applyFont="1" applyFill="1" applyBorder="1" applyAlignment="1" applyProtection="1">
      <alignment horizontal="center" vertical="center"/>
      <protection locked="0"/>
    </xf>
    <xf numFmtId="0" fontId="23" fillId="10" borderId="32" xfId="0" applyFont="1" applyFill="1" applyBorder="1" applyAlignment="1" applyProtection="1">
      <alignment horizontal="center" vertical="center"/>
      <protection locked="0"/>
    </xf>
    <xf numFmtId="0" fontId="17" fillId="12" borderId="34" xfId="0" applyFont="1" applyFill="1" applyBorder="1" applyAlignment="1" applyProtection="1">
      <alignment vertical="center"/>
      <protection locked="0"/>
    </xf>
    <xf numFmtId="0" fontId="22" fillId="10" borderId="40" xfId="0" applyFont="1" applyFill="1" applyBorder="1" applyAlignment="1" applyProtection="1">
      <alignment horizontal="right" vertical="center"/>
      <protection locked="0"/>
    </xf>
    <xf numFmtId="0" fontId="24" fillId="10" borderId="22" xfId="0" applyFont="1" applyFill="1" applyBorder="1" applyAlignment="1" applyProtection="1">
      <alignment horizontal="center" vertical="center"/>
      <protection locked="0"/>
    </xf>
    <xf numFmtId="0" fontId="11" fillId="10" borderId="23" xfId="0" applyFont="1" applyFill="1" applyBorder="1" applyProtection="1">
      <protection locked="0"/>
    </xf>
    <xf numFmtId="0" fontId="19" fillId="0" borderId="0" xfId="0" applyFont="1" applyAlignment="1" applyProtection="1">
      <alignment horizontal="right" vertical="center"/>
      <protection locked="0"/>
    </xf>
    <xf numFmtId="164" fontId="20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12" fillId="3" borderId="2" xfId="0" applyFont="1" applyFill="1" applyBorder="1" applyAlignment="1" applyProtection="1">
      <alignment horizontal="left" vertical="center"/>
      <protection locked="0"/>
    </xf>
    <xf numFmtId="0" fontId="12" fillId="3" borderId="0" xfId="0" applyFont="1" applyFill="1" applyAlignment="1" applyProtection="1">
      <alignment horizontal="right" vertical="center"/>
      <protection locked="0"/>
    </xf>
    <xf numFmtId="0" fontId="12" fillId="3" borderId="3" xfId="0" applyFont="1" applyFill="1" applyBorder="1" applyAlignment="1" applyProtection="1">
      <alignment horizontal="right" vertical="center"/>
      <protection locked="0"/>
    </xf>
    <xf numFmtId="0" fontId="4" fillId="2" borderId="5" xfId="0" applyFont="1" applyFill="1" applyBorder="1" applyAlignment="1" applyProtection="1">
      <alignment vertical="center"/>
      <protection locked="0"/>
    </xf>
    <xf numFmtId="0" fontId="14" fillId="2" borderId="4" xfId="0" applyFont="1" applyFill="1" applyBorder="1" applyAlignment="1" applyProtection="1">
      <alignment vertical="center"/>
      <protection locked="0"/>
    </xf>
    <xf numFmtId="0" fontId="4" fillId="2" borderId="7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17" fillId="12" borderId="36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vertical="center"/>
      <protection locked="0"/>
    </xf>
    <xf numFmtId="1" fontId="4" fillId="3" borderId="6" xfId="0" applyNumberFormat="1" applyFont="1" applyFill="1" applyBorder="1" applyAlignment="1" applyProtection="1">
      <alignment vertical="center"/>
      <protection locked="0"/>
    </xf>
    <xf numFmtId="164" fontId="4" fillId="2" borderId="4" xfId="0" applyNumberFormat="1" applyFont="1" applyFill="1" applyBorder="1" applyAlignment="1" applyProtection="1">
      <alignment vertical="center"/>
      <protection locked="0"/>
    </xf>
    <xf numFmtId="164" fontId="4" fillId="2" borderId="0" xfId="0" applyNumberFormat="1" applyFont="1" applyFill="1" applyAlignment="1" applyProtection="1">
      <alignment vertical="center"/>
      <protection locked="0"/>
    </xf>
    <xf numFmtId="0" fontId="6" fillId="2" borderId="5" xfId="0" applyFont="1" applyFill="1" applyBorder="1" applyAlignment="1" applyProtection="1">
      <alignment vertical="center"/>
      <protection locked="0"/>
    </xf>
    <xf numFmtId="164" fontId="6" fillId="2" borderId="4" xfId="0" applyNumberFormat="1" applyFont="1" applyFill="1" applyBorder="1" applyAlignment="1" applyProtection="1">
      <alignment vertical="center"/>
      <protection locked="0"/>
    </xf>
    <xf numFmtId="164" fontId="6" fillId="2" borderId="0" xfId="0" applyNumberFormat="1" applyFont="1" applyFill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/>
      <protection locked="0"/>
    </xf>
    <xf numFmtId="164" fontId="2" fillId="2" borderId="0" xfId="0" applyNumberFormat="1" applyFont="1" applyFill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0" fontId="9" fillId="3" borderId="0" xfId="0" applyFont="1" applyFill="1" applyAlignment="1" applyProtection="1">
      <alignment horizontal="right" vertical="center"/>
      <protection locked="0"/>
    </xf>
    <xf numFmtId="0" fontId="9" fillId="3" borderId="3" xfId="0" applyFont="1" applyFill="1" applyBorder="1" applyAlignment="1" applyProtection="1">
      <alignment horizontal="right" vertical="center"/>
      <protection locked="0"/>
    </xf>
    <xf numFmtId="0" fontId="10" fillId="3" borderId="0" xfId="0" applyFont="1" applyFill="1" applyAlignment="1" applyProtection="1">
      <alignment horizontal="center" vertical="center"/>
      <protection locked="0"/>
    </xf>
    <xf numFmtId="0" fontId="11" fillId="3" borderId="3" xfId="0" applyFont="1" applyFill="1" applyBorder="1" applyAlignment="1" applyProtection="1">
      <alignment vertical="center"/>
      <protection locked="0"/>
    </xf>
    <xf numFmtId="3" fontId="14" fillId="2" borderId="4" xfId="0" applyNumberFormat="1" applyFont="1" applyFill="1" applyBorder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6" fillId="2" borderId="2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vertical="center"/>
      <protection locked="0"/>
    </xf>
    <xf numFmtId="0" fontId="10" fillId="3" borderId="3" xfId="0" applyFont="1" applyFill="1" applyBorder="1" applyAlignment="1" applyProtection="1">
      <alignment vertical="center"/>
      <protection locked="0"/>
    </xf>
    <xf numFmtId="9" fontId="4" fillId="2" borderId="7" xfId="0" applyNumberFormat="1" applyFont="1" applyFill="1" applyBorder="1" applyAlignment="1" applyProtection="1">
      <alignment vertical="center"/>
      <protection locked="0"/>
    </xf>
    <xf numFmtId="0" fontId="7" fillId="2" borderId="4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3" fillId="5" borderId="8" xfId="0" applyFont="1" applyFill="1" applyBorder="1" applyAlignment="1" applyProtection="1">
      <alignment horizontal="left" vertical="center"/>
      <protection locked="0"/>
    </xf>
    <xf numFmtId="0" fontId="13" fillId="5" borderId="0" xfId="0" applyFont="1" applyFill="1" applyAlignment="1" applyProtection="1">
      <alignment horizontal="right" vertical="center"/>
      <protection locked="0"/>
    </xf>
    <xf numFmtId="0" fontId="13" fillId="5" borderId="9" xfId="0" applyFont="1" applyFill="1" applyBorder="1" applyAlignment="1" applyProtection="1">
      <alignment horizontal="right" vertical="center"/>
      <protection locked="0"/>
    </xf>
    <xf numFmtId="0" fontId="4" fillId="2" borderId="11" xfId="0" applyFont="1" applyFill="1" applyBorder="1" applyAlignment="1" applyProtection="1">
      <alignment vertical="center"/>
      <protection locked="0"/>
    </xf>
    <xf numFmtId="1" fontId="4" fillId="2" borderId="10" xfId="0" applyNumberFormat="1" applyFont="1" applyFill="1" applyBorder="1" applyAlignment="1" applyProtection="1">
      <alignment vertical="center"/>
      <protection locked="0"/>
    </xf>
    <xf numFmtId="0" fontId="4" fillId="2" borderId="15" xfId="0" applyFont="1" applyFill="1" applyBorder="1" applyAlignment="1" applyProtection="1">
      <alignment vertical="center"/>
      <protection locked="0"/>
    </xf>
    <xf numFmtId="1" fontId="4" fillId="2" borderId="15" xfId="0" applyNumberFormat="1" applyFont="1" applyFill="1" applyBorder="1" applyAlignment="1" applyProtection="1">
      <alignment vertical="center"/>
      <protection locked="0"/>
    </xf>
    <xf numFmtId="1" fontId="4" fillId="5" borderId="12" xfId="0" applyNumberFormat="1" applyFont="1" applyFill="1" applyBorder="1" applyAlignment="1" applyProtection="1">
      <alignment vertical="center"/>
      <protection locked="0"/>
    </xf>
    <xf numFmtId="1" fontId="4" fillId="2" borderId="0" xfId="0" applyNumberFormat="1" applyFont="1" applyFill="1" applyAlignment="1" applyProtection="1">
      <alignment vertical="center"/>
      <protection locked="0"/>
    </xf>
    <xf numFmtId="0" fontId="6" fillId="2" borderId="11" xfId="0" applyFont="1" applyFill="1" applyBorder="1" applyAlignment="1" applyProtection="1">
      <alignment vertical="center"/>
      <protection locked="0"/>
    </xf>
    <xf numFmtId="164" fontId="4" fillId="2" borderId="10" xfId="0" applyNumberFormat="1" applyFont="1" applyFill="1" applyBorder="1" applyAlignment="1" applyProtection="1">
      <alignment vertical="center"/>
      <protection locked="0"/>
    </xf>
    <xf numFmtId="0" fontId="4" fillId="2" borderId="8" xfId="0" applyFont="1" applyFill="1" applyBorder="1" applyAlignment="1" applyProtection="1">
      <alignment vertical="center"/>
      <protection locked="0"/>
    </xf>
    <xf numFmtId="0" fontId="4" fillId="2" borderId="9" xfId="0" applyFont="1" applyFill="1" applyBorder="1" applyAlignment="1" applyProtection="1">
      <alignment vertical="center"/>
      <protection locked="0"/>
    </xf>
    <xf numFmtId="0" fontId="13" fillId="8" borderId="13" xfId="0" applyFont="1" applyFill="1" applyBorder="1" applyAlignment="1" applyProtection="1">
      <alignment horizontal="left" vertical="center"/>
      <protection locked="0"/>
    </xf>
    <xf numFmtId="0" fontId="13" fillId="8" borderId="0" xfId="0" applyFont="1" applyFill="1" applyAlignment="1" applyProtection="1">
      <alignment horizontal="right" vertical="center"/>
      <protection locked="0"/>
    </xf>
    <xf numFmtId="0" fontId="13" fillId="8" borderId="14" xfId="0" applyFont="1" applyFill="1" applyBorder="1" applyAlignment="1" applyProtection="1">
      <alignment horizontal="right" vertical="center"/>
      <protection locked="0"/>
    </xf>
    <xf numFmtId="0" fontId="4" fillId="2" borderId="17" xfId="0" applyFont="1" applyFill="1" applyBorder="1" applyAlignment="1" applyProtection="1">
      <alignment vertical="center"/>
      <protection locked="0"/>
    </xf>
    <xf numFmtId="0" fontId="14" fillId="2" borderId="16" xfId="0" applyFont="1" applyFill="1" applyBorder="1" applyAlignment="1" applyProtection="1">
      <alignment vertical="center"/>
      <protection locked="0"/>
    </xf>
    <xf numFmtId="0" fontId="4" fillId="2" borderId="19" xfId="0" applyFont="1" applyFill="1" applyBorder="1" applyAlignment="1" applyProtection="1">
      <alignment vertical="center"/>
      <protection locked="0"/>
    </xf>
    <xf numFmtId="0" fontId="4" fillId="2" borderId="16" xfId="0" applyFont="1" applyFill="1" applyBorder="1" applyAlignment="1" applyProtection="1">
      <alignment vertical="center"/>
      <protection locked="0"/>
    </xf>
    <xf numFmtId="0" fontId="4" fillId="8" borderId="18" xfId="0" applyFont="1" applyFill="1" applyBorder="1" applyAlignment="1" applyProtection="1">
      <alignment vertical="center"/>
      <protection locked="0"/>
    </xf>
    <xf numFmtId="0" fontId="6" fillId="2" borderId="17" xfId="0" applyFont="1" applyFill="1" applyBorder="1" applyAlignment="1" applyProtection="1">
      <alignment vertical="center"/>
      <protection locked="0"/>
    </xf>
    <xf numFmtId="164" fontId="6" fillId="2" borderId="16" xfId="0" applyNumberFormat="1" applyFont="1" applyFill="1" applyBorder="1" applyAlignment="1" applyProtection="1">
      <alignment vertical="center"/>
      <protection locked="0"/>
    </xf>
    <xf numFmtId="0" fontId="4" fillId="2" borderId="13" xfId="0" applyFont="1" applyFill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vertical="center"/>
      <protection locked="0"/>
    </xf>
    <xf numFmtId="0" fontId="4" fillId="8" borderId="0" xfId="0" applyFont="1" applyFill="1" applyAlignment="1" applyProtection="1">
      <alignment horizontal="center" vertical="center"/>
      <protection locked="0"/>
    </xf>
    <xf numFmtId="0" fontId="4" fillId="8" borderId="14" xfId="0" applyFont="1" applyFill="1" applyBorder="1" applyAlignment="1" applyProtection="1">
      <alignment vertical="center"/>
      <protection locked="0"/>
    </xf>
    <xf numFmtId="0" fontId="17" fillId="12" borderId="34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vertical="center"/>
      <protection locked="0"/>
    </xf>
    <xf numFmtId="0" fontId="1" fillId="0" borderId="14" xfId="0" applyFont="1" applyBorder="1" applyAlignment="1" applyProtection="1">
      <alignment vertical="center"/>
      <protection locked="0"/>
    </xf>
    <xf numFmtId="0" fontId="13" fillId="10" borderId="20" xfId="0" applyFont="1" applyFill="1" applyBorder="1" applyAlignment="1" applyProtection="1">
      <alignment horizontal="left" vertical="center"/>
      <protection locked="0"/>
    </xf>
    <xf numFmtId="0" fontId="13" fillId="10" borderId="0" xfId="0" applyFont="1" applyFill="1" applyAlignment="1" applyProtection="1">
      <alignment horizontal="right" vertical="center"/>
      <protection locked="0"/>
    </xf>
    <xf numFmtId="0" fontId="27" fillId="10" borderId="21" xfId="0" applyFont="1" applyFill="1" applyBorder="1" applyAlignment="1" applyProtection="1">
      <alignment horizontal="right" vertical="center"/>
      <protection locked="0"/>
    </xf>
    <xf numFmtId="0" fontId="4" fillId="2" borderId="25" xfId="0" applyFont="1" applyFill="1" applyBorder="1" applyAlignment="1" applyProtection="1">
      <alignment vertical="center"/>
      <protection locked="0"/>
    </xf>
    <xf numFmtId="0" fontId="4" fillId="2" borderId="27" xfId="0" applyFont="1" applyFill="1" applyBorder="1" applyAlignment="1" applyProtection="1">
      <alignment vertical="center"/>
      <protection locked="0"/>
    </xf>
    <xf numFmtId="164" fontId="4" fillId="2" borderId="27" xfId="0" applyNumberFormat="1" applyFont="1" applyFill="1" applyBorder="1" applyAlignment="1" applyProtection="1">
      <alignment vertical="center"/>
      <protection locked="0"/>
    </xf>
    <xf numFmtId="0" fontId="4" fillId="2" borderId="20" xfId="0" applyFont="1" applyFill="1" applyBorder="1" applyAlignment="1" applyProtection="1">
      <alignment vertical="center"/>
      <protection locked="0"/>
    </xf>
    <xf numFmtId="0" fontId="1" fillId="10" borderId="0" xfId="0" applyFont="1" applyFill="1" applyProtection="1">
      <protection locked="0"/>
    </xf>
    <xf numFmtId="0" fontId="1" fillId="10" borderId="0" xfId="0" applyFont="1" applyFill="1" applyAlignment="1" applyProtection="1">
      <alignment vertical="center"/>
      <protection locked="0"/>
    </xf>
    <xf numFmtId="1" fontId="1" fillId="10" borderId="0" xfId="0" applyNumberFormat="1" applyFont="1" applyFill="1" applyAlignment="1" applyProtection="1">
      <alignment vertical="center"/>
      <protection locked="0"/>
    </xf>
    <xf numFmtId="0" fontId="30" fillId="10" borderId="21" xfId="0" applyFont="1" applyFill="1" applyBorder="1" applyProtection="1">
      <protection locked="0"/>
    </xf>
    <xf numFmtId="0" fontId="5" fillId="2" borderId="37" xfId="0" applyFont="1" applyFill="1" applyBorder="1" applyAlignment="1" applyProtection="1">
      <alignment vertical="center"/>
      <protection locked="0"/>
    </xf>
    <xf numFmtId="0" fontId="1" fillId="2" borderId="37" xfId="0" applyFont="1" applyFill="1" applyBorder="1" applyAlignment="1" applyProtection="1">
      <alignment vertical="center"/>
      <protection locked="0"/>
    </xf>
    <xf numFmtId="0" fontId="4" fillId="2" borderId="38" xfId="0" applyFont="1" applyFill="1" applyBorder="1" applyAlignment="1" applyProtection="1">
      <alignment vertical="center"/>
      <protection locked="0"/>
    </xf>
    <xf numFmtId="0" fontId="5" fillId="2" borderId="22" xfId="0" applyFont="1" applyFill="1" applyBorder="1" applyAlignment="1" applyProtection="1">
      <alignment vertical="center"/>
      <protection locked="0"/>
    </xf>
    <xf numFmtId="0" fontId="1" fillId="2" borderId="22" xfId="0" applyFont="1" applyFill="1" applyBorder="1" applyProtection="1">
      <protection locked="0"/>
    </xf>
    <xf numFmtId="0" fontId="1" fillId="12" borderId="34" xfId="0" applyFont="1" applyFill="1" applyBorder="1" applyProtection="1">
      <protection locked="0"/>
    </xf>
    <xf numFmtId="0" fontId="13" fillId="13" borderId="43" xfId="0" applyFont="1" applyFill="1" applyBorder="1" applyAlignment="1" applyProtection="1">
      <alignment horizontal="left" vertical="center"/>
      <protection locked="0"/>
    </xf>
    <xf numFmtId="0" fontId="13" fillId="13" borderId="0" xfId="0" applyFont="1" applyFill="1" applyAlignment="1" applyProtection="1">
      <alignment horizontal="right" vertical="center"/>
      <protection locked="0"/>
    </xf>
    <xf numFmtId="0" fontId="13" fillId="13" borderId="44" xfId="0" applyFont="1" applyFill="1" applyBorder="1" applyAlignment="1" applyProtection="1">
      <alignment horizontal="right" vertical="center"/>
      <protection locked="0"/>
    </xf>
    <xf numFmtId="0" fontId="17" fillId="12" borderId="53" xfId="0" applyFont="1" applyFill="1" applyBorder="1" applyAlignment="1" applyProtection="1">
      <alignment horizontal="center" vertical="center"/>
      <protection locked="0"/>
    </xf>
    <xf numFmtId="0" fontId="29" fillId="2" borderId="45" xfId="0" applyFont="1" applyFill="1" applyBorder="1" applyAlignment="1" applyProtection="1">
      <alignment vertical="center"/>
      <protection locked="0"/>
    </xf>
    <xf numFmtId="164" fontId="28" fillId="2" borderId="41" xfId="0" applyNumberFormat="1" applyFont="1" applyFill="1" applyBorder="1" applyAlignment="1" applyProtection="1">
      <alignment vertical="center"/>
      <protection locked="0"/>
    </xf>
    <xf numFmtId="0" fontId="6" fillId="2" borderId="51" xfId="0" applyFont="1" applyFill="1" applyBorder="1" applyAlignment="1" applyProtection="1">
      <alignment vertical="center"/>
      <protection locked="0"/>
    </xf>
    <xf numFmtId="0" fontId="4" fillId="2" borderId="51" xfId="0" applyFont="1" applyFill="1" applyBorder="1" applyAlignment="1" applyProtection="1">
      <alignment vertical="center"/>
      <protection locked="0"/>
    </xf>
    <xf numFmtId="1" fontId="6" fillId="13" borderId="46" xfId="1" applyNumberFormat="1" applyFont="1" applyFill="1" applyBorder="1" applyAlignment="1" applyProtection="1">
      <alignment vertical="center"/>
      <protection locked="0"/>
    </xf>
    <xf numFmtId="0" fontId="17" fillId="12" borderId="52" xfId="0" applyFont="1" applyFill="1" applyBorder="1" applyAlignment="1" applyProtection="1">
      <alignment horizontal="center" vertical="center"/>
      <protection locked="0"/>
    </xf>
    <xf numFmtId="0" fontId="4" fillId="2" borderId="45" xfId="0" applyFont="1" applyFill="1" applyBorder="1" applyAlignment="1" applyProtection="1">
      <alignment vertical="center"/>
      <protection locked="0"/>
    </xf>
    <xf numFmtId="164" fontId="26" fillId="2" borderId="41" xfId="0" applyNumberFormat="1" applyFont="1" applyFill="1" applyBorder="1" applyAlignment="1" applyProtection="1">
      <alignment vertical="center"/>
      <protection locked="0"/>
    </xf>
    <xf numFmtId="1" fontId="4" fillId="13" borderId="46" xfId="0" applyNumberFormat="1" applyFont="1" applyFill="1" applyBorder="1" applyAlignment="1" applyProtection="1">
      <alignment vertical="center"/>
      <protection locked="0"/>
    </xf>
    <xf numFmtId="0" fontId="6" fillId="2" borderId="45" xfId="0" applyFont="1" applyFill="1" applyBorder="1" applyAlignment="1" applyProtection="1">
      <alignment vertical="center"/>
      <protection locked="0"/>
    </xf>
    <xf numFmtId="0" fontId="1" fillId="12" borderId="35" xfId="0" applyFont="1" applyFill="1" applyBorder="1" applyProtection="1">
      <protection locked="0"/>
    </xf>
    <xf numFmtId="0" fontId="6" fillId="2" borderId="47" xfId="0" applyFont="1" applyFill="1" applyBorder="1" applyAlignment="1" applyProtection="1">
      <alignment vertical="center"/>
      <protection locked="0"/>
    </xf>
    <xf numFmtId="0" fontId="6" fillId="2" borderId="49" xfId="0" applyFont="1" applyFill="1" applyBorder="1" applyAlignment="1" applyProtection="1">
      <alignment vertical="center"/>
      <protection locked="0"/>
    </xf>
    <xf numFmtId="164" fontId="1" fillId="0" borderId="0" xfId="0" applyNumberFormat="1" applyFont="1" applyProtection="1">
      <protection locked="0"/>
    </xf>
    <xf numFmtId="0" fontId="31" fillId="0" borderId="0" xfId="0" applyFont="1" applyProtection="1">
      <protection locked="0"/>
    </xf>
    <xf numFmtId="1" fontId="4" fillId="2" borderId="4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164" fontId="6" fillId="2" borderId="4" xfId="0" applyNumberFormat="1" applyFont="1" applyFill="1" applyBorder="1" applyAlignment="1">
      <alignment vertical="center"/>
    </xf>
    <xf numFmtId="1" fontId="4" fillId="2" borderId="10" xfId="0" applyNumberFormat="1" applyFont="1" applyFill="1" applyBorder="1" applyAlignment="1">
      <alignment vertical="center"/>
    </xf>
    <xf numFmtId="164" fontId="6" fillId="2" borderId="10" xfId="0" applyNumberFormat="1" applyFont="1" applyFill="1" applyBorder="1" applyAlignment="1">
      <alignment vertical="center"/>
    </xf>
    <xf numFmtId="1" fontId="4" fillId="3" borderId="6" xfId="0" applyNumberFormat="1" applyFont="1" applyFill="1" applyBorder="1" applyAlignment="1">
      <alignment vertical="center"/>
    </xf>
    <xf numFmtId="164" fontId="4" fillId="3" borderId="6" xfId="0" applyNumberFormat="1" applyFont="1" applyFill="1" applyBorder="1" applyAlignment="1">
      <alignment vertical="center"/>
    </xf>
    <xf numFmtId="164" fontId="6" fillId="3" borderId="6" xfId="0" applyNumberFormat="1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5" borderId="12" xfId="0" applyFont="1" applyFill="1" applyBorder="1" applyAlignment="1">
      <alignment vertical="center"/>
    </xf>
    <xf numFmtId="164" fontId="6" fillId="5" borderId="12" xfId="0" applyNumberFormat="1" applyFont="1" applyFill="1" applyBorder="1" applyAlignment="1">
      <alignment vertical="center"/>
    </xf>
    <xf numFmtId="164" fontId="6" fillId="2" borderId="16" xfId="0" applyNumberFormat="1" applyFont="1" applyFill="1" applyBorder="1" applyAlignment="1">
      <alignment vertical="center"/>
    </xf>
    <xf numFmtId="164" fontId="6" fillId="8" borderId="18" xfId="0" applyNumberFormat="1" applyFont="1" applyFill="1" applyBorder="1" applyAlignment="1">
      <alignment vertical="center"/>
    </xf>
    <xf numFmtId="0" fontId="4" fillId="8" borderId="18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1" fontId="4" fillId="2" borderId="16" xfId="0" applyNumberFormat="1" applyFont="1" applyFill="1" applyBorder="1" applyAlignment="1">
      <alignment vertical="center"/>
    </xf>
    <xf numFmtId="1" fontId="4" fillId="8" borderId="18" xfId="0" applyNumberFormat="1" applyFont="1" applyFill="1" applyBorder="1" applyAlignment="1">
      <alignment vertical="center"/>
    </xf>
    <xf numFmtId="164" fontId="4" fillId="2" borderId="24" xfId="0" applyNumberFormat="1" applyFont="1" applyFill="1" applyBorder="1" applyAlignment="1">
      <alignment vertical="center"/>
    </xf>
    <xf numFmtId="1" fontId="4" fillId="2" borderId="0" xfId="0" applyNumberFormat="1" applyFont="1" applyFill="1" applyAlignment="1">
      <alignment vertical="center"/>
    </xf>
    <xf numFmtId="164" fontId="29" fillId="10" borderId="26" xfId="0" applyNumberFormat="1" applyFont="1" applyFill="1" applyBorder="1" applyAlignment="1">
      <alignment vertical="center"/>
    </xf>
    <xf numFmtId="1" fontId="29" fillId="10" borderId="21" xfId="0" applyNumberFormat="1" applyFont="1" applyFill="1" applyBorder="1" applyAlignment="1">
      <alignment vertical="center"/>
    </xf>
    <xf numFmtId="1" fontId="4" fillId="2" borderId="39" xfId="0" applyNumberFormat="1" applyFont="1" applyFill="1" applyBorder="1" applyAlignment="1">
      <alignment horizontal="right" vertical="center"/>
    </xf>
    <xf numFmtId="0" fontId="4" fillId="2" borderId="39" xfId="0" applyFont="1" applyFill="1" applyBorder="1"/>
    <xf numFmtId="1" fontId="29" fillId="10" borderId="23" xfId="0" applyNumberFormat="1" applyFont="1" applyFill="1" applyBorder="1" applyAlignment="1">
      <alignment vertical="center"/>
    </xf>
    <xf numFmtId="164" fontId="6" fillId="2" borderId="41" xfId="0" applyNumberFormat="1" applyFont="1" applyFill="1" applyBorder="1" applyAlignment="1">
      <alignment vertical="center"/>
    </xf>
    <xf numFmtId="164" fontId="6" fillId="2" borderId="48" xfId="0" applyNumberFormat="1" applyFont="1" applyFill="1" applyBorder="1" applyAlignment="1">
      <alignment vertical="center"/>
    </xf>
    <xf numFmtId="164" fontId="4" fillId="2" borderId="41" xfId="0" applyNumberFormat="1" applyFont="1" applyFill="1" applyBorder="1" applyAlignment="1">
      <alignment vertical="center"/>
    </xf>
    <xf numFmtId="164" fontId="6" fillId="13" borderId="46" xfId="1" applyNumberFormat="1" applyFont="1" applyFill="1" applyBorder="1" applyAlignment="1" applyProtection="1">
      <alignment vertical="center"/>
    </xf>
    <xf numFmtId="164" fontId="6" fillId="13" borderId="50" xfId="1" applyNumberFormat="1" applyFont="1" applyFill="1" applyBorder="1" applyAlignment="1" applyProtection="1">
      <alignment vertical="center"/>
    </xf>
    <xf numFmtId="0" fontId="36" fillId="0" borderId="0" xfId="0" applyFont="1"/>
    <xf numFmtId="0" fontId="0" fillId="0" borderId="0" xfId="0" applyAlignment="1">
      <alignment vertical="center"/>
    </xf>
    <xf numFmtId="0" fontId="39" fillId="0" borderId="0" xfId="0" applyFont="1" applyAlignment="1">
      <alignment vertical="center"/>
    </xf>
    <xf numFmtId="0" fontId="43" fillId="14" borderId="0" xfId="0" applyFont="1" applyFill="1"/>
    <xf numFmtId="0" fontId="44" fillId="14" borderId="0" xfId="0" applyFont="1" applyFill="1" applyAlignment="1">
      <alignment vertical="center"/>
    </xf>
    <xf numFmtId="0" fontId="40" fillId="0" borderId="56" xfId="0" applyFont="1" applyBorder="1" applyAlignment="1">
      <alignment horizontal="center" vertical="center" wrapText="1"/>
    </xf>
    <xf numFmtId="0" fontId="40" fillId="0" borderId="56" xfId="0" applyFont="1" applyBorder="1" applyAlignment="1">
      <alignment horizontal="center" vertical="center"/>
    </xf>
    <xf numFmtId="0" fontId="39" fillId="0" borderId="56" xfId="0" applyFont="1" applyBorder="1" applyAlignment="1">
      <alignment horizontal="center" vertical="center"/>
    </xf>
    <xf numFmtId="0" fontId="42" fillId="0" borderId="54" xfId="0" applyFont="1" applyBorder="1" applyAlignment="1">
      <alignment horizontal="center" vertical="center"/>
    </xf>
    <xf numFmtId="0" fontId="42" fillId="0" borderId="55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164" fontId="39" fillId="0" borderId="0" xfId="0" applyNumberFormat="1" applyFont="1" applyAlignment="1">
      <alignment horizontal="center" vertical="center"/>
    </xf>
    <xf numFmtId="164" fontId="40" fillId="0" borderId="0" xfId="0" applyNumberFormat="1" applyFont="1" applyAlignment="1">
      <alignment horizontal="center" vertical="center"/>
    </xf>
    <xf numFmtId="164" fontId="42" fillId="0" borderId="54" xfId="0" applyNumberFormat="1" applyFont="1" applyBorder="1" applyAlignment="1">
      <alignment horizontal="center" vertical="center"/>
    </xf>
    <xf numFmtId="164" fontId="42" fillId="0" borderId="55" xfId="0" applyNumberFormat="1" applyFont="1" applyBorder="1" applyAlignment="1">
      <alignment horizontal="center" vertical="center"/>
    </xf>
    <xf numFmtId="164" fontId="44" fillId="14" borderId="0" xfId="0" applyNumberFormat="1" applyFont="1" applyFill="1" applyAlignment="1">
      <alignment horizontal="center" vertical="center"/>
    </xf>
    <xf numFmtId="0" fontId="44" fillId="14" borderId="0" xfId="0" applyFont="1" applyFill="1" applyAlignment="1">
      <alignment horizontal="center" vertical="center"/>
    </xf>
    <xf numFmtId="9" fontId="26" fillId="2" borderId="41" xfId="0" applyNumberFormat="1" applyFont="1" applyFill="1" applyBorder="1" applyAlignment="1" applyProtection="1">
      <alignment vertical="center"/>
      <protection locked="0"/>
    </xf>
    <xf numFmtId="9" fontId="4" fillId="2" borderId="41" xfId="0" applyNumberFormat="1" applyFont="1" applyFill="1" applyBorder="1" applyAlignment="1">
      <alignment vertical="center"/>
    </xf>
    <xf numFmtId="9" fontId="7" fillId="2" borderId="4" xfId="0" applyNumberFormat="1" applyFont="1" applyFill="1" applyBorder="1" applyAlignment="1" applyProtection="1">
      <alignment vertical="center"/>
      <protection locked="0"/>
    </xf>
    <xf numFmtId="0" fontId="8" fillId="11" borderId="42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8" fillId="6" borderId="1" xfId="0" applyFont="1" applyFill="1" applyBorder="1" applyAlignment="1" applyProtection="1">
      <alignment horizontal="center" vertical="center"/>
      <protection locked="0"/>
    </xf>
    <xf numFmtId="0" fontId="8" fillId="4" borderId="28" xfId="0" applyFont="1" applyFill="1" applyBorder="1" applyAlignment="1" applyProtection="1">
      <alignment horizontal="center" vertical="center"/>
      <protection locked="0"/>
    </xf>
    <xf numFmtId="3" fontId="25" fillId="10" borderId="31" xfId="0" applyNumberFormat="1" applyFont="1" applyFill="1" applyBorder="1" applyAlignment="1" applyProtection="1">
      <alignment horizontal="right" vertical="center"/>
      <protection locked="0"/>
    </xf>
    <xf numFmtId="164" fontId="25" fillId="10" borderId="22" xfId="0" applyNumberFormat="1" applyFont="1" applyFill="1" applyBorder="1" applyAlignment="1" applyProtection="1">
      <alignment horizontal="right" vertical="center"/>
      <protection locked="0"/>
    </xf>
    <xf numFmtId="0" fontId="8" fillId="7" borderId="29" xfId="0" applyFont="1" applyFill="1" applyBorder="1" applyAlignment="1" applyProtection="1">
      <alignment horizontal="center" vertical="center"/>
      <protection locked="0"/>
    </xf>
    <xf numFmtId="0" fontId="8" fillId="9" borderId="30" xfId="0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 applyProtection="1">
      <alignment horizontal="left" vertical="center"/>
      <protection locked="0"/>
    </xf>
    <xf numFmtId="0" fontId="13" fillId="8" borderId="13" xfId="0" applyFont="1" applyFill="1" applyBorder="1" applyAlignment="1" applyProtection="1">
      <alignment horizontal="left" vertic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34" fillId="0" borderId="22" xfId="0" applyFont="1" applyBorder="1" applyAlignment="1" applyProtection="1">
      <alignment horizontal="center" vertical="center"/>
      <protection locked="0"/>
    </xf>
    <xf numFmtId="0" fontId="47" fillId="0" borderId="0" xfId="0" applyFont="1" applyAlignment="1" applyProtection="1">
      <alignment horizontal="center"/>
      <protection locked="0"/>
    </xf>
    <xf numFmtId="0" fontId="39" fillId="0" borderId="0" xfId="0" applyFont="1" applyAlignment="1">
      <alignment horizontal="left" vertical="center"/>
    </xf>
    <xf numFmtId="0" fontId="40" fillId="0" borderId="56" xfId="0" applyFont="1" applyBorder="1" applyAlignment="1">
      <alignment horizontal="center" vertical="center" wrapText="1"/>
    </xf>
    <xf numFmtId="1" fontId="39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7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8" fillId="0" borderId="0" xfId="0" applyFont="1" applyAlignment="1">
      <alignment horizontal="left" vertical="center"/>
    </xf>
    <xf numFmtId="0" fontId="40" fillId="0" borderId="56" xfId="0" applyFont="1" applyBorder="1" applyAlignment="1">
      <alignment horizontal="left" vertical="center"/>
    </xf>
    <xf numFmtId="0" fontId="46" fillId="0" borderId="0" xfId="0" applyFont="1" applyAlignment="1">
      <alignment horizontal="left"/>
    </xf>
    <xf numFmtId="0" fontId="42" fillId="0" borderId="54" xfId="0" applyFont="1" applyBorder="1" applyAlignment="1">
      <alignment horizontal="left" vertical="center"/>
    </xf>
    <xf numFmtId="0" fontId="42" fillId="0" borderId="55" xfId="0" applyFont="1" applyBorder="1" applyAlignment="1">
      <alignment horizontal="left" vertical="center"/>
    </xf>
    <xf numFmtId="1" fontId="42" fillId="0" borderId="54" xfId="0" applyNumberFormat="1" applyFont="1" applyBorder="1" applyAlignment="1">
      <alignment horizontal="center" vertical="center"/>
    </xf>
    <xf numFmtId="0" fontId="42" fillId="0" borderId="54" xfId="0" applyFont="1" applyBorder="1" applyAlignment="1">
      <alignment horizontal="center" vertical="center"/>
    </xf>
    <xf numFmtId="1" fontId="42" fillId="0" borderId="55" xfId="0" applyNumberFormat="1" applyFont="1" applyBorder="1" applyAlignment="1">
      <alignment horizontal="center" vertical="center"/>
    </xf>
    <xf numFmtId="0" fontId="42" fillId="0" borderId="55" xfId="0" applyFont="1" applyBorder="1" applyAlignment="1">
      <alignment horizontal="center" vertical="center"/>
    </xf>
    <xf numFmtId="0" fontId="44" fillId="14" borderId="0" xfId="0" applyFont="1" applyFill="1" applyAlignment="1">
      <alignment horizontal="left" vertical="center"/>
    </xf>
    <xf numFmtId="0" fontId="45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FF"/>
      <color rgb="FFEBC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7</xdr:row>
      <xdr:rowOff>76201</xdr:rowOff>
    </xdr:from>
    <xdr:to>
      <xdr:col>9</xdr:col>
      <xdr:colOff>133350</xdr:colOff>
      <xdr:row>29</xdr:row>
      <xdr:rowOff>127000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53A3DAB-D12E-40A4-B66D-1ACC85E6FC8A}"/>
            </a:ext>
          </a:extLst>
        </xdr:cNvPr>
        <xdr:cNvSpPr txBox="1"/>
      </xdr:nvSpPr>
      <xdr:spPr>
        <a:xfrm>
          <a:off x="57151" y="1371601"/>
          <a:ext cx="6191249" cy="40512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100">
              <a:solidFill>
                <a:schemeClr val="tx1">
                  <a:lumMod val="90000"/>
                  <a:lumOff val="10000"/>
                </a:schemeClr>
              </a:solidFill>
              <a:effectLst/>
              <a:latin typeface="Arial Nova" panose="020B0504020202020204" pitchFamily="34" charset="0"/>
              <a:ea typeface="+mn-ea"/>
              <a:cs typeface="+mn-cs"/>
            </a:rPr>
            <a:t>This document provides</a:t>
          </a:r>
          <a:r>
            <a:rPr lang="en-US" sz="1100" baseline="0">
              <a:solidFill>
                <a:schemeClr val="tx1">
                  <a:lumMod val="90000"/>
                  <a:lumOff val="10000"/>
                </a:schemeClr>
              </a:solidFill>
              <a:effectLst/>
              <a:latin typeface="Arial Nova" panose="020B0504020202020204" pitchFamily="34" charset="0"/>
              <a:ea typeface="+mn-ea"/>
              <a:cs typeface="+mn-cs"/>
            </a:rPr>
            <a:t> a</a:t>
          </a:r>
          <a:r>
            <a:rPr lang="en-US" sz="1100">
              <a:solidFill>
                <a:schemeClr val="tx1">
                  <a:lumMod val="90000"/>
                  <a:lumOff val="10000"/>
                </a:schemeClr>
              </a:solidFill>
              <a:effectLst/>
              <a:latin typeface="Arial Nova" panose="020B0504020202020204" pitchFamily="34" charset="0"/>
              <a:ea typeface="+mn-ea"/>
              <a:cs typeface="+mn-cs"/>
            </a:rPr>
            <a:t> cost-benefit analysis based on data</a:t>
          </a:r>
          <a:r>
            <a:rPr lang="en-US" sz="1100" baseline="0">
              <a:solidFill>
                <a:schemeClr val="tx1">
                  <a:lumMod val="90000"/>
                  <a:lumOff val="10000"/>
                </a:schemeClr>
              </a:solidFill>
              <a:effectLst/>
              <a:latin typeface="Arial Nova" panose="020B0504020202020204" pitchFamily="34" charset="0"/>
              <a:ea typeface="+mn-ea"/>
              <a:cs typeface="+mn-cs"/>
            </a:rPr>
            <a:t> provided by you and </a:t>
          </a:r>
          <a:r>
            <a:rPr lang="en-US" sz="1100">
              <a:solidFill>
                <a:schemeClr val="tx1">
                  <a:lumMod val="90000"/>
                  <a:lumOff val="10000"/>
                </a:schemeClr>
              </a:solidFill>
              <a:effectLst/>
              <a:latin typeface="Arial Nova" panose="020B0504020202020204" pitchFamily="34" charset="0"/>
              <a:ea typeface="+mn-ea"/>
              <a:cs typeface="+mn-cs"/>
            </a:rPr>
            <a:t>estimates</a:t>
          </a:r>
          <a:r>
            <a:rPr lang="en-US" sz="1100" baseline="0">
              <a:solidFill>
                <a:schemeClr val="tx1">
                  <a:lumMod val="90000"/>
                  <a:lumOff val="10000"/>
                </a:schemeClr>
              </a:solidFill>
              <a:effectLst/>
              <a:latin typeface="Arial Nova" panose="020B0504020202020204" pitchFamily="34" charset="0"/>
              <a:ea typeface="+mn-ea"/>
              <a:cs typeface="+mn-cs"/>
            </a:rPr>
            <a:t> the</a:t>
          </a:r>
          <a:r>
            <a:rPr lang="en-US" sz="1100">
              <a:solidFill>
                <a:schemeClr val="tx1">
                  <a:lumMod val="90000"/>
                  <a:lumOff val="10000"/>
                </a:schemeClr>
              </a:solidFill>
              <a:effectLst/>
              <a:latin typeface="Arial Nova" panose="020B0504020202020204" pitchFamily="34" charset="0"/>
              <a:ea typeface="+mn-ea"/>
              <a:cs typeface="+mn-cs"/>
            </a:rPr>
            <a:t> value proposition and cost-savings</a:t>
          </a:r>
          <a:r>
            <a:rPr lang="en-US" sz="1100" baseline="0">
              <a:solidFill>
                <a:schemeClr val="tx1">
                  <a:lumMod val="90000"/>
                  <a:lumOff val="10000"/>
                </a:schemeClr>
              </a:solidFill>
              <a:effectLst/>
              <a:latin typeface="Arial Nova" panose="020B0504020202020204" pitchFamily="34" charset="0"/>
              <a:ea typeface="+mn-ea"/>
              <a:cs typeface="+mn-cs"/>
            </a:rPr>
            <a:t> </a:t>
          </a:r>
          <a:r>
            <a:rPr lang="en-US" sz="1100">
              <a:solidFill>
                <a:schemeClr val="tx1">
                  <a:lumMod val="90000"/>
                  <a:lumOff val="10000"/>
                </a:schemeClr>
              </a:solidFill>
              <a:effectLst/>
              <a:latin typeface="Arial Nova" panose="020B0504020202020204" pitchFamily="34" charset="0"/>
              <a:ea typeface="+mn-ea"/>
              <a:cs typeface="+mn-cs"/>
            </a:rPr>
            <a:t>your</a:t>
          </a:r>
          <a:r>
            <a:rPr lang="en-US" sz="1100" baseline="0">
              <a:solidFill>
                <a:schemeClr val="tx1">
                  <a:lumMod val="90000"/>
                  <a:lumOff val="10000"/>
                </a:schemeClr>
              </a:solidFill>
              <a:effectLst/>
              <a:latin typeface="Arial Nova" panose="020B0504020202020204" pitchFamily="34" charset="0"/>
              <a:ea typeface="+mn-ea"/>
              <a:cs typeface="+mn-cs"/>
            </a:rPr>
            <a:t> organization could gain by implementing Finvi's RevQ+ workflow and payments solution. </a:t>
          </a:r>
          <a:r>
            <a:rPr lang="en-US" sz="1100">
              <a:solidFill>
                <a:schemeClr val="tx1">
                  <a:lumMod val="90000"/>
                  <a:lumOff val="10000"/>
                </a:schemeClr>
              </a:solidFill>
              <a:effectLst/>
              <a:latin typeface="Arial Nova" panose="020B0504020202020204" pitchFamily="34" charset="0"/>
              <a:ea typeface="+mn-ea"/>
              <a:cs typeface="+mn-cs"/>
            </a:rPr>
            <a:t> </a:t>
          </a:r>
        </a:p>
        <a:p>
          <a:pPr algn="l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300" b="1">
              <a:solidFill>
                <a:srgbClr val="0070C0"/>
              </a:solidFill>
              <a:effectLst/>
              <a:latin typeface="Arial Nova Light" panose="020B0304020202020204" pitchFamily="34" charset="0"/>
              <a:ea typeface="+mn-ea"/>
              <a:cs typeface="+mn-cs"/>
            </a:rPr>
            <a:t>RevQ+ Benefits</a:t>
          </a:r>
          <a:endParaRPr lang="en-US" sz="1300">
            <a:solidFill>
              <a:srgbClr val="0070C0"/>
            </a:solidFill>
            <a:effectLst/>
            <a:latin typeface="Arial Nova Light" panose="020B0304020202020204" pitchFamily="34" charset="0"/>
            <a:ea typeface="+mn-ea"/>
            <a:cs typeface="+mn-cs"/>
          </a:endParaRPr>
        </a:p>
        <a:p>
          <a:pPr algn="l"/>
          <a:r>
            <a:rPr lang="en-US" sz="1100" b="1">
              <a:solidFill>
                <a:schemeClr val="tx1">
                  <a:lumMod val="90000"/>
                  <a:lumOff val="10000"/>
                </a:schemeClr>
              </a:solidFill>
              <a:effectLst/>
              <a:latin typeface="Arial Nova Light" panose="020B0304020202020204" pitchFamily="34" charset="0"/>
              <a:ea typeface="+mn-ea"/>
              <a:cs typeface="+mn-cs"/>
            </a:rPr>
            <a:t> </a:t>
          </a:r>
          <a:endParaRPr lang="en-US" sz="1100">
            <a:solidFill>
              <a:schemeClr val="tx1">
                <a:lumMod val="90000"/>
                <a:lumOff val="10000"/>
              </a:schemeClr>
            </a:solidFill>
            <a:effectLst/>
            <a:latin typeface="Arial Nova Light" panose="020B0304020202020204" pitchFamily="34" charset="0"/>
            <a:ea typeface="+mn-ea"/>
            <a:cs typeface="+mn-cs"/>
          </a:endParaRPr>
        </a:p>
        <a:p>
          <a:pPr algn="l"/>
          <a:r>
            <a:rPr lang="en-US" sz="1100" b="1">
              <a:solidFill>
                <a:schemeClr val="tx1">
                  <a:lumMod val="90000"/>
                  <a:lumOff val="10000"/>
                </a:schemeClr>
              </a:solidFill>
              <a:effectLst/>
              <a:latin typeface="Arial Nova Light" panose="020B0304020202020204" pitchFamily="34" charset="0"/>
              <a:ea typeface="+mn-ea"/>
              <a:cs typeface="+mn-cs"/>
            </a:rPr>
            <a:t>Make</a:t>
          </a:r>
          <a:r>
            <a:rPr lang="en-US" sz="1100" b="1" baseline="0">
              <a:solidFill>
                <a:schemeClr val="tx1">
                  <a:lumMod val="90000"/>
                  <a:lumOff val="10000"/>
                </a:schemeClr>
              </a:solidFill>
              <a:effectLst/>
              <a:latin typeface="Arial Nova Light" panose="020B0304020202020204" pitchFamily="34" charset="0"/>
              <a:ea typeface="+mn-ea"/>
              <a:cs typeface="+mn-cs"/>
            </a:rPr>
            <a:t> the most of your resources</a:t>
          </a:r>
          <a:endParaRPr lang="en-US" sz="1100">
            <a:solidFill>
              <a:schemeClr val="tx1">
                <a:lumMod val="90000"/>
                <a:lumOff val="10000"/>
              </a:schemeClr>
            </a:solidFill>
            <a:effectLst/>
            <a:latin typeface="Arial Nova Light" panose="020B0304020202020204" pitchFamily="34" charset="0"/>
            <a:ea typeface="+mn-ea"/>
            <a:cs typeface="+mn-cs"/>
          </a:endParaRPr>
        </a:p>
        <a:p>
          <a:pPr algn="l"/>
          <a:r>
            <a:rPr lang="en-US" sz="1050">
              <a:solidFill>
                <a:schemeClr val="tx1">
                  <a:lumMod val="90000"/>
                  <a:lumOff val="10000"/>
                </a:schemeClr>
              </a:solidFill>
              <a:effectLst/>
              <a:latin typeface="Arial Nova Light" panose="020B0304020202020204" pitchFamily="34" charset="0"/>
              <a:ea typeface="+mn-ea"/>
              <a:cs typeface="+mn-cs"/>
            </a:rPr>
            <a:t>RevQ+ automation does the “heavy lifting” for you by creating organization-specific workflows that automatically send notices and reminders, tracks fees, and more.  </a:t>
          </a:r>
        </a:p>
        <a:p>
          <a:pPr algn="l"/>
          <a:endParaRPr lang="en-US" sz="1100">
            <a:solidFill>
              <a:schemeClr val="tx1">
                <a:lumMod val="90000"/>
                <a:lumOff val="10000"/>
              </a:schemeClr>
            </a:solidFill>
            <a:effectLst/>
            <a:latin typeface="Arial Nova Light" panose="020B0304020202020204" pitchFamily="34" charset="0"/>
            <a:ea typeface="+mn-ea"/>
            <a:cs typeface="+mn-cs"/>
          </a:endParaRPr>
        </a:p>
        <a:p>
          <a:r>
            <a:rPr lang="en-US" sz="1100" b="1">
              <a:solidFill>
                <a:schemeClr val="tx1">
                  <a:lumMod val="90000"/>
                  <a:lumOff val="10000"/>
                </a:schemeClr>
              </a:solidFill>
              <a:effectLst/>
              <a:latin typeface="Arial Nova Light" panose="020B0304020202020204" pitchFamily="34" charset="0"/>
              <a:ea typeface="+mn-ea"/>
              <a:cs typeface="+mn-cs"/>
            </a:rPr>
            <a:t>Increase revenue recovery</a:t>
          </a:r>
          <a:r>
            <a:rPr lang="en-US" sz="1100" b="1" baseline="0">
              <a:solidFill>
                <a:schemeClr val="tx1">
                  <a:lumMod val="90000"/>
                  <a:lumOff val="10000"/>
                </a:schemeClr>
              </a:solidFill>
              <a:effectLst/>
              <a:latin typeface="Arial Nova Light" panose="020B0304020202020204" pitchFamily="34" charset="0"/>
              <a:ea typeface="+mn-ea"/>
              <a:cs typeface="+mn-cs"/>
            </a:rPr>
            <a:t> and constituent satisfaction </a:t>
          </a:r>
          <a:br>
            <a:rPr lang="en-US" sz="1100" b="1" baseline="0">
              <a:solidFill>
                <a:schemeClr val="tx1">
                  <a:lumMod val="90000"/>
                  <a:lumOff val="10000"/>
                </a:schemeClr>
              </a:solidFill>
              <a:effectLst/>
              <a:latin typeface="Arial Nova Light" panose="020B0304020202020204" pitchFamily="34" charset="0"/>
              <a:ea typeface="+mn-ea"/>
              <a:cs typeface="+mn-cs"/>
            </a:rPr>
          </a:br>
          <a:r>
            <a:rPr lang="en-US" sz="1050" b="0" baseline="0">
              <a:solidFill>
                <a:schemeClr val="tx1">
                  <a:lumMod val="90000"/>
                  <a:lumOff val="10000"/>
                </a:schemeClr>
              </a:solidFill>
              <a:effectLst/>
              <a:latin typeface="Arial Nova Light" panose="020B0304020202020204" pitchFamily="34" charset="0"/>
              <a:ea typeface="+mn-ea"/>
              <a:cs typeface="+mn-cs"/>
            </a:rPr>
            <a:t>Nurture accounts with a communication strategy based on account type and constituent activity. Easily and proactively communicate with constituents in their preferred method (letters, emails, text messages) and increase the </a:t>
          </a:r>
          <a:r>
            <a:rPr lang="en-US" sz="1050">
              <a:solidFill>
                <a:schemeClr val="tx1">
                  <a:lumMod val="90000"/>
                  <a:lumOff val="10000"/>
                </a:schemeClr>
              </a:solidFill>
              <a:effectLst/>
              <a:latin typeface="Arial Nova Light" panose="020B0304020202020204" pitchFamily="34" charset="0"/>
              <a:ea typeface="+mn-ea"/>
              <a:cs typeface="+mn-cs"/>
            </a:rPr>
            <a:t>number of interactions/touchpoints</a:t>
          </a:r>
          <a:r>
            <a:rPr lang="en-US" sz="1050" baseline="0">
              <a:solidFill>
                <a:schemeClr val="tx1">
                  <a:lumMod val="90000"/>
                  <a:lumOff val="10000"/>
                </a:schemeClr>
              </a:solidFill>
              <a:effectLst/>
              <a:latin typeface="Arial Nova Light" panose="020B0304020202020204" pitchFamily="34" charset="0"/>
              <a:ea typeface="+mn-ea"/>
              <a:cs typeface="+mn-cs"/>
            </a:rPr>
            <a:t> you have with them</a:t>
          </a:r>
          <a:r>
            <a:rPr lang="en-US" sz="1050">
              <a:solidFill>
                <a:schemeClr val="tx1">
                  <a:lumMod val="90000"/>
                  <a:lumOff val="10000"/>
                </a:schemeClr>
              </a:solidFill>
              <a:effectLst/>
              <a:latin typeface="Arial Nova Light" panose="020B0304020202020204" pitchFamily="34" charset="0"/>
              <a:ea typeface="+mn-ea"/>
              <a:cs typeface="+mn-cs"/>
            </a:rPr>
            <a:t>. The key to increased payment compliance is keeping the debt owed top-of-mind, and catching the account holder at the right moment to motivate a payment.  </a:t>
          </a:r>
        </a:p>
        <a:p>
          <a:endParaRPr lang="en-US" sz="1100">
            <a:solidFill>
              <a:schemeClr val="tx1">
                <a:lumMod val="90000"/>
                <a:lumOff val="10000"/>
              </a:schemeClr>
            </a:solidFill>
            <a:effectLst/>
            <a:latin typeface="Arial Nova Light" panose="020B0304020202020204" pitchFamily="34" charset="0"/>
            <a:ea typeface="+mn-ea"/>
            <a:cs typeface="+mn-cs"/>
          </a:endParaRPr>
        </a:p>
        <a:p>
          <a:r>
            <a:rPr lang="en-US" sz="1100" b="1">
              <a:solidFill>
                <a:schemeClr val="tx1">
                  <a:lumMod val="90000"/>
                  <a:lumOff val="10000"/>
                </a:schemeClr>
              </a:solidFill>
              <a:effectLst/>
              <a:latin typeface="Arial Nova Light" panose="020B0304020202020204" pitchFamily="34" charset="0"/>
              <a:ea typeface="+mn-ea"/>
              <a:cs typeface="+mn-cs"/>
            </a:rPr>
            <a:t>Optimize</a:t>
          </a:r>
          <a:r>
            <a:rPr lang="en-US" sz="1100" b="1" baseline="0">
              <a:solidFill>
                <a:schemeClr val="tx1">
                  <a:lumMod val="90000"/>
                  <a:lumOff val="10000"/>
                </a:schemeClr>
              </a:solidFill>
              <a:effectLst/>
              <a:latin typeface="Arial Nova Light" panose="020B0304020202020204" pitchFamily="34" charset="0"/>
              <a:ea typeface="+mn-ea"/>
              <a:cs typeface="+mn-cs"/>
            </a:rPr>
            <a:t> strategies with next-level reporting and actionable data</a:t>
          </a:r>
          <a:endParaRPr lang="en-US" sz="1100">
            <a:solidFill>
              <a:schemeClr val="tx1">
                <a:lumMod val="90000"/>
                <a:lumOff val="10000"/>
              </a:schemeClr>
            </a:solidFill>
            <a:effectLst/>
            <a:latin typeface="Arial Nova Light" panose="020B0304020202020204" pitchFamily="34" charset="0"/>
          </a:endParaRPr>
        </a:p>
        <a:p>
          <a:r>
            <a:rPr lang="en-US" sz="1050">
              <a:solidFill>
                <a:schemeClr val="tx1">
                  <a:lumMod val="90000"/>
                  <a:lumOff val="10000"/>
                </a:schemeClr>
              </a:solidFill>
              <a:effectLst/>
              <a:latin typeface="Arial Nova Light" panose="020B0304020202020204" pitchFamily="34" charset="0"/>
              <a:ea typeface="+mn-ea"/>
              <a:cs typeface="+mn-cs"/>
            </a:rPr>
            <a:t>With configurable dashboards</a:t>
          </a:r>
          <a:r>
            <a:rPr lang="en-US" sz="1050" baseline="0">
              <a:solidFill>
                <a:schemeClr val="tx1">
                  <a:lumMod val="90000"/>
                  <a:lumOff val="10000"/>
                </a:schemeClr>
              </a:solidFill>
              <a:effectLst/>
              <a:latin typeface="Arial Nova Light" panose="020B0304020202020204" pitchFamily="34" charset="0"/>
              <a:ea typeface="+mn-ea"/>
              <a:cs typeface="+mn-cs"/>
            </a:rPr>
            <a:t> and enhanced reporting tools, RevQ+ can help you meet reporting requirements in minutes </a:t>
          </a:r>
          <a:r>
            <a:rPr lang="en-US" sz="1050" baseline="0">
              <a:solidFill>
                <a:schemeClr val="tx1">
                  <a:lumMod val="90000"/>
                  <a:lumOff val="10000"/>
                </a:schemeClr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─</a:t>
          </a:r>
          <a:r>
            <a:rPr lang="en-US" sz="1050" baseline="0">
              <a:solidFill>
                <a:schemeClr val="tx1">
                  <a:lumMod val="90000"/>
                  <a:lumOff val="10000"/>
                </a:schemeClr>
              </a:solidFill>
              <a:effectLst/>
              <a:latin typeface="Arial Nova Light" panose="020B0304020202020204" pitchFamily="34" charset="0"/>
              <a:ea typeface="+mn-ea"/>
              <a:cs typeface="+mn-cs"/>
            </a:rPr>
            <a:t> not hours. </a:t>
          </a:r>
          <a:endParaRPr lang="en-US" sz="1050">
            <a:solidFill>
              <a:schemeClr val="tx1">
                <a:lumMod val="90000"/>
                <a:lumOff val="10000"/>
              </a:schemeClr>
            </a:solidFill>
            <a:effectLst/>
            <a:latin typeface="Arial Nova Light" panose="020B0304020202020204" pitchFamily="34" charset="0"/>
            <a:ea typeface="+mn-ea"/>
            <a:cs typeface="+mn-cs"/>
          </a:endParaRPr>
        </a:p>
        <a:p>
          <a:endParaRPr lang="en-US">
            <a:solidFill>
              <a:schemeClr val="tx1">
                <a:lumMod val="90000"/>
                <a:lumOff val="10000"/>
              </a:schemeClr>
            </a:solidFill>
            <a:effectLst/>
            <a:latin typeface="Arial Nova Light" panose="020B0304020202020204" pitchFamily="34" charset="0"/>
          </a:endParaRPr>
        </a:p>
        <a:p>
          <a:r>
            <a:rPr lang="en-US" b="1">
              <a:effectLst/>
              <a:latin typeface="Arial Nova Light" panose="020B0304020202020204" pitchFamily="34" charset="0"/>
            </a:rPr>
            <a:t>Cut</a:t>
          </a:r>
          <a:r>
            <a:rPr lang="en-US" b="1" baseline="0">
              <a:effectLst/>
              <a:latin typeface="Arial Nova Light" panose="020B0304020202020204" pitchFamily="34" charset="0"/>
            </a:rPr>
            <a:t> expenses. Save money:</a:t>
          </a:r>
          <a:endParaRPr lang="en-US" b="1">
            <a:effectLst/>
            <a:latin typeface="Arial Nova Light" panose="020B0304020202020204" pitchFamily="34" charset="0"/>
          </a:endParaRPr>
        </a:p>
        <a:p>
          <a:endParaRPr lang="en-US">
            <a:effectLst/>
          </a:endParaRPr>
        </a:p>
        <a:p>
          <a:pPr algn="l"/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Finvi">
      <a:dk1>
        <a:srgbClr val="1C1C1C"/>
      </a:dk1>
      <a:lt1>
        <a:srgbClr val="EAEAEA"/>
      </a:lt1>
      <a:dk2>
        <a:srgbClr val="CC0000"/>
      </a:dk2>
      <a:lt2>
        <a:srgbClr val="FFFFFF"/>
      </a:lt2>
      <a:accent1>
        <a:srgbClr val="001C48"/>
      </a:accent1>
      <a:accent2>
        <a:srgbClr val="006FBA"/>
      </a:accent2>
      <a:accent3>
        <a:srgbClr val="9ACA3C"/>
      </a:accent3>
      <a:accent4>
        <a:srgbClr val="003F74"/>
      </a:accent4>
      <a:accent5>
        <a:srgbClr val="527D24"/>
      </a:accent5>
      <a:accent6>
        <a:srgbClr val="7030A0"/>
      </a:accent6>
      <a:hlink>
        <a:srgbClr val="003F74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58E3D-D281-44B5-88B4-6D3E525A6F31}">
  <sheetPr codeName="Sheet1">
    <pageSetUpPr fitToPage="1"/>
  </sheetPr>
  <dimension ref="B1:I67"/>
  <sheetViews>
    <sheetView showGridLines="0" tabSelected="1" topLeftCell="B1" zoomScale="85" zoomScaleNormal="85" workbookViewId="0">
      <selection activeCell="M11" sqref="M11"/>
    </sheetView>
  </sheetViews>
  <sheetFormatPr defaultColWidth="9.140625" defaultRowHeight="14.25" x14ac:dyDescent="0.2"/>
  <cols>
    <col min="1" max="1" width="9.140625" style="1"/>
    <col min="2" max="2" width="64.7109375" style="1" customWidth="1"/>
    <col min="3" max="3" width="1.85546875" style="4" customWidth="1"/>
    <col min="4" max="4" width="63.42578125" style="1" customWidth="1"/>
    <col min="5" max="5" width="24.85546875" style="1" customWidth="1"/>
    <col min="6" max="6" width="4.28515625" style="1" customWidth="1"/>
    <col min="7" max="7" width="24.42578125" style="1" customWidth="1"/>
    <col min="8" max="8" width="5.140625" style="1" customWidth="1"/>
    <col min="9" max="9" width="25.28515625" style="1" customWidth="1"/>
    <col min="10" max="16384" width="9.140625" style="1"/>
  </cols>
  <sheetData>
    <row r="1" spans="2:9" x14ac:dyDescent="0.2">
      <c r="D1" s="179" t="s">
        <v>0</v>
      </c>
      <c r="E1" s="168"/>
      <c r="F1" s="168"/>
      <c r="G1" s="168"/>
      <c r="H1" s="168"/>
      <c r="I1" s="168"/>
    </row>
    <row r="2" spans="2:9" ht="36" customHeight="1" x14ac:dyDescent="0.2">
      <c r="B2" s="168"/>
      <c r="D2" s="168"/>
      <c r="E2" s="168"/>
      <c r="F2" s="168"/>
      <c r="G2" s="168"/>
      <c r="H2" s="168"/>
      <c r="I2" s="168"/>
    </row>
    <row r="3" spans="2:9" ht="36" customHeight="1" x14ac:dyDescent="0.2">
      <c r="B3" s="168"/>
      <c r="D3" s="167" t="s">
        <v>1</v>
      </c>
      <c r="E3" s="167"/>
      <c r="F3" s="167"/>
      <c r="G3" s="167"/>
      <c r="H3" s="167"/>
      <c r="I3" s="167"/>
    </row>
    <row r="4" spans="2:9" ht="16.5" customHeight="1" x14ac:dyDescent="0.2">
      <c r="B4" s="3"/>
      <c r="D4" s="177"/>
      <c r="E4" s="177"/>
      <c r="F4" s="177"/>
      <c r="G4" s="177"/>
      <c r="H4" s="177"/>
      <c r="I4" s="177"/>
    </row>
    <row r="5" spans="2:9" ht="17.25" customHeight="1" x14ac:dyDescent="0.2">
      <c r="B5" s="3"/>
      <c r="D5" s="178" t="s">
        <v>2</v>
      </c>
      <c r="E5" s="178"/>
      <c r="F5" s="178"/>
      <c r="G5" s="178"/>
      <c r="H5" s="178"/>
      <c r="I5" s="178"/>
    </row>
    <row r="6" spans="2:9" ht="24.75" customHeight="1" x14ac:dyDescent="0.2">
      <c r="B6" s="5" t="s">
        <v>3</v>
      </c>
      <c r="D6" s="6" t="s">
        <v>4</v>
      </c>
      <c r="E6" s="171">
        <v>2000</v>
      </c>
      <c r="F6" s="171"/>
      <c r="G6" s="7"/>
      <c r="H6" s="7"/>
      <c r="I6" s="8"/>
    </row>
    <row r="7" spans="2:9" ht="25.5" customHeight="1" x14ac:dyDescent="0.25">
      <c r="B7" s="9"/>
      <c r="D7" s="10" t="s">
        <v>5</v>
      </c>
      <c r="E7" s="172">
        <v>233</v>
      </c>
      <c r="F7" s="172"/>
      <c r="G7" s="11"/>
      <c r="H7" s="11"/>
      <c r="I7" s="12"/>
    </row>
    <row r="8" spans="2:9" ht="10.5" customHeight="1" x14ac:dyDescent="0.2">
      <c r="B8" s="9"/>
      <c r="D8" s="13"/>
      <c r="E8" s="14"/>
      <c r="F8" s="15"/>
      <c r="G8" s="16"/>
      <c r="H8" s="16"/>
    </row>
    <row r="9" spans="2:9" ht="20.100000000000001" customHeight="1" x14ac:dyDescent="0.2">
      <c r="B9" s="9"/>
      <c r="C9" s="17"/>
      <c r="D9" s="169" t="s">
        <v>6</v>
      </c>
      <c r="E9" s="169"/>
      <c r="F9" s="169"/>
      <c r="G9" s="169"/>
      <c r="H9" s="169"/>
      <c r="I9" s="169"/>
    </row>
    <row r="10" spans="2:9" ht="20.100000000000001" customHeight="1" x14ac:dyDescent="0.2">
      <c r="B10" s="9"/>
      <c r="C10" s="18"/>
      <c r="D10" s="19" t="s">
        <v>7</v>
      </c>
      <c r="E10" s="20" t="s">
        <v>8</v>
      </c>
      <c r="F10" s="20"/>
      <c r="G10" s="20" t="s">
        <v>9</v>
      </c>
      <c r="H10" s="20"/>
      <c r="I10" s="21" t="s">
        <v>10</v>
      </c>
    </row>
    <row r="11" spans="2:9" ht="20.100000000000001" customHeight="1" x14ac:dyDescent="0.2">
      <c r="B11" s="9"/>
      <c r="C11" s="18"/>
      <c r="D11" s="22" t="s">
        <v>11</v>
      </c>
      <c r="E11" s="23">
        <v>2000</v>
      </c>
      <c r="F11" s="24"/>
      <c r="G11" s="23">
        <v>2000</v>
      </c>
      <c r="H11" s="24"/>
      <c r="I11" s="25"/>
    </row>
    <row r="12" spans="2:9" ht="20.100000000000001" customHeight="1" x14ac:dyDescent="0.2">
      <c r="B12" s="26" t="s">
        <v>12</v>
      </c>
      <c r="C12" s="27"/>
      <c r="D12" s="22" t="s">
        <v>13</v>
      </c>
      <c r="E12" s="117">
        <f>E11/75</f>
        <v>26.666666666666668</v>
      </c>
      <c r="F12" s="28"/>
      <c r="G12" s="29">
        <v>0</v>
      </c>
      <c r="H12" s="28"/>
      <c r="I12" s="122">
        <f>SUM(E12-G12)</f>
        <v>26.666666666666668</v>
      </c>
    </row>
    <row r="13" spans="2:9" ht="20.100000000000001" customHeight="1" x14ac:dyDescent="0.2">
      <c r="B13" s="26" t="s">
        <v>14</v>
      </c>
      <c r="C13" s="27"/>
      <c r="D13" s="22" t="s">
        <v>15</v>
      </c>
      <c r="E13" s="118">
        <f>SUM(E12*26)</f>
        <v>693.33333333333337</v>
      </c>
      <c r="F13" s="28"/>
      <c r="G13" s="31">
        <v>0</v>
      </c>
      <c r="H13" s="32"/>
      <c r="I13" s="123">
        <f>SUM(E13-G13)</f>
        <v>693.33333333333337</v>
      </c>
    </row>
    <row r="14" spans="2:9" ht="20.100000000000001" customHeight="1" x14ac:dyDescent="0.2">
      <c r="B14" s="26" t="s">
        <v>16</v>
      </c>
      <c r="C14" s="27"/>
      <c r="D14" s="22" t="s">
        <v>17</v>
      </c>
      <c r="E14" s="118">
        <f>SUM(0.5*E11)</f>
        <v>1000</v>
      </c>
      <c r="F14" s="28"/>
      <c r="G14" s="31">
        <v>0</v>
      </c>
      <c r="H14" s="32"/>
      <c r="I14" s="123">
        <f>SUM(E14-G14)</f>
        <v>1000</v>
      </c>
    </row>
    <row r="15" spans="2:9" ht="20.100000000000001" customHeight="1" x14ac:dyDescent="0.2">
      <c r="B15" s="9"/>
      <c r="C15" s="28"/>
      <c r="D15" s="33" t="s">
        <v>18</v>
      </c>
      <c r="E15" s="119">
        <f>SUM(E13:E14)</f>
        <v>1693.3333333333335</v>
      </c>
      <c r="F15" s="28"/>
      <c r="G15" s="34">
        <v>0</v>
      </c>
      <c r="H15" s="35"/>
      <c r="I15" s="124">
        <f>SUM(E15-G15)</f>
        <v>1693.3333333333335</v>
      </c>
    </row>
    <row r="16" spans="2:9" ht="9" customHeight="1" x14ac:dyDescent="0.2">
      <c r="B16" s="9"/>
      <c r="C16" s="28"/>
      <c r="D16" s="36"/>
      <c r="E16" s="37"/>
      <c r="F16" s="18"/>
      <c r="G16" s="37"/>
      <c r="H16" s="37"/>
      <c r="I16" s="38"/>
    </row>
    <row r="17" spans="2:9" ht="20.100000000000001" customHeight="1" x14ac:dyDescent="0.2">
      <c r="B17" s="9"/>
      <c r="C17" s="28"/>
      <c r="D17" s="19" t="s">
        <v>19</v>
      </c>
      <c r="E17" s="39"/>
      <c r="F17" s="39"/>
      <c r="G17" s="39"/>
      <c r="H17" s="39"/>
      <c r="I17" s="40"/>
    </row>
    <row r="18" spans="2:9" ht="20.100000000000001" customHeight="1" x14ac:dyDescent="0.2">
      <c r="B18" s="26" t="s">
        <v>20</v>
      </c>
      <c r="C18" s="27"/>
      <c r="D18" s="22" t="s">
        <v>21</v>
      </c>
      <c r="E18" s="23">
        <v>600</v>
      </c>
      <c r="F18" s="24"/>
      <c r="G18" s="23">
        <v>2000</v>
      </c>
      <c r="H18" s="24"/>
      <c r="I18" s="122">
        <f>SUM(G18-E18)</f>
        <v>1400</v>
      </c>
    </row>
    <row r="19" spans="2:9" ht="20.100000000000001" customHeight="1" x14ac:dyDescent="0.2">
      <c r="B19" s="26" t="s">
        <v>22</v>
      </c>
      <c r="C19" s="27"/>
      <c r="D19" s="22" t="s">
        <v>23</v>
      </c>
      <c r="E19" s="117">
        <f>SUM(E18*2)/60</f>
        <v>20</v>
      </c>
      <c r="F19" s="28"/>
      <c r="G19" s="29">
        <v>0</v>
      </c>
      <c r="H19" s="28"/>
      <c r="I19" s="122">
        <f>SUM(E19-G19)</f>
        <v>20</v>
      </c>
    </row>
    <row r="20" spans="2:9" ht="20.100000000000001" customHeight="1" x14ac:dyDescent="0.2">
      <c r="B20" s="26" t="s">
        <v>14</v>
      </c>
      <c r="C20" s="27"/>
      <c r="D20" s="33" t="s">
        <v>18</v>
      </c>
      <c r="E20" s="119">
        <f>E19*26</f>
        <v>520</v>
      </c>
      <c r="F20" s="28"/>
      <c r="G20" s="34">
        <v>0</v>
      </c>
      <c r="H20" s="35"/>
      <c r="I20" s="124">
        <f>SUM(E20-G20)</f>
        <v>520</v>
      </c>
    </row>
    <row r="21" spans="2:9" ht="9" customHeight="1" x14ac:dyDescent="0.2">
      <c r="B21" s="9"/>
      <c r="C21" s="28"/>
      <c r="D21" s="36"/>
      <c r="E21" s="37"/>
      <c r="F21" s="18"/>
      <c r="G21" s="18"/>
      <c r="H21" s="18"/>
      <c r="I21" s="38"/>
    </row>
    <row r="22" spans="2:9" ht="20.100000000000001" customHeight="1" x14ac:dyDescent="0.2">
      <c r="B22" s="9"/>
      <c r="C22" s="28"/>
      <c r="D22" s="175" t="s">
        <v>24</v>
      </c>
      <c r="E22" s="175"/>
      <c r="F22" s="175"/>
      <c r="G22" s="175"/>
      <c r="H22" s="41"/>
      <c r="I22" s="42"/>
    </row>
    <row r="23" spans="2:9" ht="20.100000000000001" customHeight="1" x14ac:dyDescent="0.2">
      <c r="B23" s="9"/>
      <c r="C23" s="28"/>
      <c r="D23" s="22" t="s">
        <v>25</v>
      </c>
      <c r="E23" s="43">
        <v>5000</v>
      </c>
      <c r="F23" s="24"/>
      <c r="G23" s="43">
        <v>10000</v>
      </c>
      <c r="H23" s="24"/>
      <c r="I23" s="25"/>
    </row>
    <row r="24" spans="2:9" ht="20.100000000000001" customHeight="1" x14ac:dyDescent="0.2">
      <c r="B24" s="26" t="s">
        <v>26</v>
      </c>
      <c r="C24" s="27"/>
      <c r="D24" s="33" t="s">
        <v>27</v>
      </c>
      <c r="E24" s="119">
        <f>SUM(E23*0.35)</f>
        <v>1750</v>
      </c>
      <c r="F24" s="44"/>
      <c r="G24" s="34">
        <v>0</v>
      </c>
      <c r="H24" s="35"/>
      <c r="I24" s="124">
        <f>SUM(E24-G24)</f>
        <v>1750</v>
      </c>
    </row>
    <row r="25" spans="2:9" ht="9" customHeight="1" x14ac:dyDescent="0.2">
      <c r="B25" s="9"/>
      <c r="C25" s="28"/>
      <c r="D25" s="45"/>
      <c r="E25" s="35"/>
      <c r="F25" s="44"/>
      <c r="G25" s="44"/>
      <c r="H25" s="44"/>
      <c r="I25" s="46"/>
    </row>
    <row r="26" spans="2:9" ht="20.100000000000001" customHeight="1" x14ac:dyDescent="0.2">
      <c r="B26" s="9"/>
      <c r="C26" s="28"/>
      <c r="D26" s="175" t="s">
        <v>28</v>
      </c>
      <c r="E26" s="175"/>
      <c r="F26" s="175"/>
      <c r="G26" s="175"/>
      <c r="H26" s="41"/>
      <c r="I26" s="47"/>
    </row>
    <row r="27" spans="2:9" ht="20.100000000000001" customHeight="1" x14ac:dyDescent="0.2">
      <c r="B27" s="9"/>
      <c r="C27" s="28"/>
      <c r="D27" s="22" t="s">
        <v>29</v>
      </c>
      <c r="E27" s="165">
        <v>0.05</v>
      </c>
      <c r="F27" s="24"/>
      <c r="G27" s="165">
        <v>0.25</v>
      </c>
      <c r="H27" s="48"/>
      <c r="I27" s="25"/>
    </row>
    <row r="28" spans="2:9" ht="20.100000000000001" customHeight="1" x14ac:dyDescent="0.2">
      <c r="B28" s="9"/>
      <c r="C28" s="28"/>
      <c r="D28" s="22" t="s">
        <v>30</v>
      </c>
      <c r="E28" s="117">
        <f>(E11*E27)</f>
        <v>100</v>
      </c>
      <c r="F28" s="28"/>
      <c r="G28" s="117">
        <f>(G11*G27)</f>
        <v>500</v>
      </c>
      <c r="H28" s="28"/>
      <c r="I28" s="30"/>
    </row>
    <row r="29" spans="2:9" ht="20.100000000000001" customHeight="1" x14ac:dyDescent="0.2">
      <c r="B29" s="9"/>
      <c r="C29" s="28"/>
      <c r="D29" s="22" t="s">
        <v>31</v>
      </c>
      <c r="E29" s="49">
        <v>8</v>
      </c>
      <c r="F29" s="28"/>
      <c r="G29" s="29">
        <v>0</v>
      </c>
      <c r="H29" s="28"/>
      <c r="I29" s="125">
        <f>SUM(E29-G29)</f>
        <v>8</v>
      </c>
    </row>
    <row r="30" spans="2:9" ht="20.100000000000001" customHeight="1" x14ac:dyDescent="0.2">
      <c r="B30" s="9"/>
      <c r="C30" s="28"/>
      <c r="D30" s="22" t="s">
        <v>32</v>
      </c>
      <c r="E30" s="118">
        <f>SUM(E28*0.25)</f>
        <v>25</v>
      </c>
      <c r="F30" s="28"/>
      <c r="G30" s="31">
        <v>0</v>
      </c>
      <c r="H30" s="32"/>
      <c r="I30" s="123">
        <f>SUM(E30-G30)</f>
        <v>25</v>
      </c>
    </row>
    <row r="31" spans="2:9" ht="20.100000000000001" customHeight="1" x14ac:dyDescent="0.2">
      <c r="B31" s="26" t="s">
        <v>14</v>
      </c>
      <c r="C31" s="27"/>
      <c r="D31" s="22" t="s">
        <v>33</v>
      </c>
      <c r="E31" s="118">
        <f>SUM(8*26)</f>
        <v>208</v>
      </c>
      <c r="F31" s="28"/>
      <c r="G31" s="31">
        <v>0</v>
      </c>
      <c r="H31" s="32"/>
      <c r="I31" s="124">
        <f>SUM(E31-G31)</f>
        <v>208</v>
      </c>
    </row>
    <row r="32" spans="2:9" ht="20.100000000000001" customHeight="1" x14ac:dyDescent="0.2">
      <c r="B32" s="9"/>
      <c r="C32" s="28"/>
      <c r="D32" s="33" t="s">
        <v>18</v>
      </c>
      <c r="E32" s="119">
        <f>SUM(E30+E31)</f>
        <v>233</v>
      </c>
      <c r="F32" s="44"/>
      <c r="G32" s="34">
        <v>0</v>
      </c>
      <c r="H32" s="35"/>
      <c r="I32" s="124">
        <f>SUM(E32-G32)</f>
        <v>233</v>
      </c>
    </row>
    <row r="33" spans="2:9" ht="6.95" customHeight="1" x14ac:dyDescent="0.2">
      <c r="B33" s="9"/>
      <c r="C33" s="28"/>
      <c r="D33" s="50"/>
      <c r="E33" s="18"/>
      <c r="F33" s="18"/>
      <c r="G33" s="18"/>
      <c r="H33" s="18"/>
      <c r="I33" s="38"/>
    </row>
    <row r="34" spans="2:9" ht="20.100000000000001" customHeight="1" x14ac:dyDescent="0.2">
      <c r="B34" s="9"/>
      <c r="C34" s="28"/>
      <c r="D34" s="170" t="s">
        <v>34</v>
      </c>
      <c r="E34" s="170"/>
      <c r="F34" s="170"/>
      <c r="G34" s="170"/>
      <c r="H34" s="170"/>
      <c r="I34" s="170"/>
    </row>
    <row r="35" spans="2:9" ht="20.100000000000001" customHeight="1" x14ac:dyDescent="0.2">
      <c r="B35" s="9"/>
      <c r="C35" s="28"/>
      <c r="D35" s="51" t="s">
        <v>35</v>
      </c>
      <c r="E35" s="52" t="s">
        <v>8</v>
      </c>
      <c r="F35" s="52"/>
      <c r="G35" s="52" t="s">
        <v>9</v>
      </c>
      <c r="H35" s="52"/>
      <c r="I35" s="53" t="s">
        <v>10</v>
      </c>
    </row>
    <row r="36" spans="2:9" ht="20.100000000000001" customHeight="1" x14ac:dyDescent="0.2">
      <c r="B36" s="26" t="s">
        <v>36</v>
      </c>
      <c r="C36" s="27"/>
      <c r="D36" s="54" t="s">
        <v>37</v>
      </c>
      <c r="E36" s="120">
        <f>SUM(E6*0.1)</f>
        <v>200</v>
      </c>
      <c r="F36" s="56"/>
      <c r="G36" s="120">
        <f>SUM(E6*0.1)</f>
        <v>200</v>
      </c>
      <c r="H36" s="57"/>
      <c r="I36" s="58"/>
    </row>
    <row r="37" spans="2:9" ht="20.100000000000001" customHeight="1" x14ac:dyDescent="0.2">
      <c r="B37" s="26" t="s">
        <v>38</v>
      </c>
      <c r="C37" s="28"/>
      <c r="D37" s="54" t="s">
        <v>13</v>
      </c>
      <c r="E37" s="120">
        <f>SUM(E36*3)/60</f>
        <v>10</v>
      </c>
      <c r="F37" s="28"/>
      <c r="G37" s="55">
        <v>0</v>
      </c>
      <c r="H37" s="59"/>
      <c r="I37" s="126">
        <f>SUM(E37-G37)</f>
        <v>10</v>
      </c>
    </row>
    <row r="38" spans="2:9" ht="20.100000000000001" customHeight="1" x14ac:dyDescent="0.2">
      <c r="B38" s="26" t="s">
        <v>14</v>
      </c>
      <c r="C38" s="27"/>
      <c r="D38" s="60" t="s">
        <v>18</v>
      </c>
      <c r="E38" s="121">
        <f>SUM(E37*26)</f>
        <v>260</v>
      </c>
      <c r="F38" s="28"/>
      <c r="G38" s="61">
        <v>0</v>
      </c>
      <c r="H38" s="32"/>
      <c r="I38" s="127">
        <f>SUM(E38-G38)</f>
        <v>260</v>
      </c>
    </row>
    <row r="39" spans="2:9" ht="9" customHeight="1" x14ac:dyDescent="0.2">
      <c r="B39" s="9"/>
      <c r="C39" s="28"/>
      <c r="D39" s="62"/>
      <c r="E39" s="28"/>
      <c r="F39" s="28"/>
      <c r="G39" s="28"/>
      <c r="H39" s="28"/>
      <c r="I39" s="63"/>
    </row>
    <row r="40" spans="2:9" ht="20.100000000000001" customHeight="1" x14ac:dyDescent="0.2">
      <c r="B40" s="9"/>
      <c r="C40" s="28"/>
      <c r="D40" s="173" t="s">
        <v>39</v>
      </c>
      <c r="E40" s="173"/>
      <c r="F40" s="173"/>
      <c r="G40" s="173"/>
      <c r="H40" s="173"/>
      <c r="I40" s="173"/>
    </row>
    <row r="41" spans="2:9" ht="20.100000000000001" customHeight="1" x14ac:dyDescent="0.2">
      <c r="B41" s="9"/>
      <c r="C41" s="28"/>
      <c r="D41" s="64" t="s">
        <v>40</v>
      </c>
      <c r="E41" s="65" t="s">
        <v>8</v>
      </c>
      <c r="F41" s="65"/>
      <c r="G41" s="65" t="s">
        <v>9</v>
      </c>
      <c r="H41" s="65"/>
      <c r="I41" s="66" t="s">
        <v>10</v>
      </c>
    </row>
    <row r="42" spans="2:9" ht="20.100000000000001" customHeight="1" x14ac:dyDescent="0.2">
      <c r="B42" s="9"/>
      <c r="C42" s="28"/>
      <c r="D42" s="67" t="s">
        <v>41</v>
      </c>
      <c r="E42" s="68">
        <v>25</v>
      </c>
      <c r="F42" s="69"/>
      <c r="G42" s="70">
        <v>0</v>
      </c>
      <c r="H42" s="69"/>
      <c r="I42" s="130">
        <f>SUM(E42-G42)</f>
        <v>25</v>
      </c>
    </row>
    <row r="43" spans="2:9" ht="20.100000000000001" customHeight="1" x14ac:dyDescent="0.2">
      <c r="B43" s="26" t="s">
        <v>42</v>
      </c>
      <c r="C43" s="27"/>
      <c r="D43" s="72" t="s">
        <v>18</v>
      </c>
      <c r="E43" s="128">
        <f>SUM(E42*35)</f>
        <v>875</v>
      </c>
      <c r="F43" s="28"/>
      <c r="G43" s="128">
        <f>SUM(G42*35)</f>
        <v>0</v>
      </c>
      <c r="H43" s="35"/>
      <c r="I43" s="129">
        <f>SUM(E43-G43)</f>
        <v>875</v>
      </c>
    </row>
    <row r="44" spans="2:9" ht="9" customHeight="1" x14ac:dyDescent="0.2">
      <c r="B44" s="9"/>
      <c r="C44" s="28"/>
      <c r="D44" s="74"/>
      <c r="E44" s="28"/>
      <c r="F44" s="28"/>
      <c r="G44" s="28"/>
      <c r="H44" s="28"/>
      <c r="I44" s="75"/>
    </row>
    <row r="45" spans="2:9" ht="20.100000000000001" customHeight="1" x14ac:dyDescent="0.2">
      <c r="B45" s="9"/>
      <c r="C45" s="28"/>
      <c r="D45" s="176" t="s">
        <v>43</v>
      </c>
      <c r="E45" s="176"/>
      <c r="F45" s="176"/>
      <c r="G45" s="176"/>
      <c r="H45" s="76"/>
      <c r="I45" s="77"/>
    </row>
    <row r="46" spans="2:9" ht="20.100000000000001" customHeight="1" x14ac:dyDescent="0.2">
      <c r="B46" s="9"/>
      <c r="C46" s="28"/>
      <c r="D46" s="67" t="s">
        <v>11</v>
      </c>
      <c r="E46" s="131">
        <f>E11</f>
        <v>2000</v>
      </c>
      <c r="F46" s="69"/>
      <c r="G46" s="131">
        <f>G11</f>
        <v>2000</v>
      </c>
      <c r="H46" s="69"/>
      <c r="I46" s="71"/>
    </row>
    <row r="47" spans="2:9" ht="20.100000000000001" customHeight="1" x14ac:dyDescent="0.2">
      <c r="B47" s="26" t="s">
        <v>44</v>
      </c>
      <c r="C47" s="27"/>
      <c r="D47" s="67" t="s">
        <v>45</v>
      </c>
      <c r="E47" s="132">
        <f>SUM(E46/20)</f>
        <v>100</v>
      </c>
      <c r="F47" s="28"/>
      <c r="G47" s="70">
        <v>0</v>
      </c>
      <c r="H47" s="28"/>
      <c r="I47" s="133">
        <f>SUM(E47-G47)</f>
        <v>100</v>
      </c>
    </row>
    <row r="48" spans="2:9" ht="20.100000000000001" customHeight="1" x14ac:dyDescent="0.2">
      <c r="B48" s="26" t="s">
        <v>14</v>
      </c>
      <c r="C48" s="27"/>
      <c r="D48" s="72" t="s">
        <v>18</v>
      </c>
      <c r="E48" s="128">
        <f>SUM(E47*26)</f>
        <v>2600</v>
      </c>
      <c r="F48" s="28"/>
      <c r="G48" s="73">
        <v>0</v>
      </c>
      <c r="H48" s="35"/>
      <c r="I48" s="129">
        <f>SUM(E48-G48)</f>
        <v>2600</v>
      </c>
    </row>
    <row r="49" spans="2:9" ht="9" customHeight="1" x14ac:dyDescent="0.2">
      <c r="B49" s="78"/>
      <c r="D49" s="79"/>
      <c r="E49" s="18"/>
      <c r="F49" s="18"/>
      <c r="G49" s="18"/>
      <c r="H49" s="18"/>
      <c r="I49" s="80"/>
    </row>
    <row r="50" spans="2:9" ht="20.100000000000001" customHeight="1" x14ac:dyDescent="0.2">
      <c r="B50" s="78"/>
      <c r="D50" s="174" t="s">
        <v>46</v>
      </c>
      <c r="E50" s="174"/>
      <c r="F50" s="174"/>
      <c r="G50" s="174"/>
      <c r="H50" s="174"/>
      <c r="I50" s="174"/>
    </row>
    <row r="51" spans="2:9" ht="20.100000000000001" customHeight="1" x14ac:dyDescent="0.2">
      <c r="B51" s="78"/>
      <c r="D51" s="81" t="s">
        <v>47</v>
      </c>
      <c r="E51" s="82" t="s">
        <v>8</v>
      </c>
      <c r="F51" s="82"/>
      <c r="G51" s="82" t="s">
        <v>9</v>
      </c>
      <c r="H51" s="82"/>
      <c r="I51" s="83" t="s">
        <v>10</v>
      </c>
    </row>
    <row r="52" spans="2:9" ht="20.100000000000001" customHeight="1" x14ac:dyDescent="0.2">
      <c r="B52" s="78"/>
      <c r="D52" s="84" t="s">
        <v>48</v>
      </c>
      <c r="E52" s="134">
        <f>SUM(E48,E43,E32,E24,E20,E15)</f>
        <v>7671.3333333333339</v>
      </c>
      <c r="F52" s="85"/>
      <c r="G52" s="134">
        <f>SUM(G48,G43,G38,G32,G24,G20,G15)</f>
        <v>0</v>
      </c>
      <c r="H52" s="86"/>
      <c r="I52" s="136">
        <f>SUM(E52-G52)</f>
        <v>7671.3333333333339</v>
      </c>
    </row>
    <row r="53" spans="2:9" ht="20.100000000000001" customHeight="1" x14ac:dyDescent="0.2">
      <c r="B53" s="78"/>
      <c r="D53" s="87" t="s">
        <v>49</v>
      </c>
      <c r="E53" s="135">
        <f>SUM(E47,E42,E37,E19,E12,E29)</f>
        <v>189.66666666666666</v>
      </c>
      <c r="F53" s="28"/>
      <c r="G53" s="135">
        <f>SUM(G47,G42,G37,G29,G12,G19)</f>
        <v>0</v>
      </c>
      <c r="H53" s="59"/>
      <c r="I53" s="137">
        <f>SUM(E53-G53)</f>
        <v>189.66666666666666</v>
      </c>
    </row>
    <row r="54" spans="2:9" ht="20.100000000000001" customHeight="1" x14ac:dyDescent="0.25">
      <c r="B54" s="78"/>
      <c r="D54" s="81" t="s">
        <v>50</v>
      </c>
      <c r="E54" s="88"/>
      <c r="F54" s="89"/>
      <c r="G54" s="90"/>
      <c r="H54" s="90"/>
      <c r="I54" s="91"/>
    </row>
    <row r="55" spans="2:9" ht="20.100000000000001" customHeight="1" x14ac:dyDescent="0.2">
      <c r="B55" s="78"/>
      <c r="D55" s="84" t="s">
        <v>51</v>
      </c>
      <c r="E55" s="134">
        <f>SUM(E52*12)</f>
        <v>92056</v>
      </c>
      <c r="F55" s="92"/>
      <c r="G55" s="134">
        <f>SUM(G52*12)</f>
        <v>0</v>
      </c>
      <c r="H55" s="93"/>
      <c r="I55" s="136">
        <f>SUM(E55-G55)</f>
        <v>92056</v>
      </c>
    </row>
    <row r="56" spans="2:9" ht="15.75" x14ac:dyDescent="0.25">
      <c r="B56" s="78"/>
      <c r="D56" s="94" t="s">
        <v>52</v>
      </c>
      <c r="E56" s="138">
        <f>SUM(E53*12)</f>
        <v>2276</v>
      </c>
      <c r="F56" s="95"/>
      <c r="G56" s="139">
        <f>SUM(G53*12)</f>
        <v>0</v>
      </c>
      <c r="H56" s="96"/>
      <c r="I56" s="140">
        <f>SUM(E56-G56)</f>
        <v>2276</v>
      </c>
    </row>
    <row r="57" spans="2:9" x14ac:dyDescent="0.2">
      <c r="B57" s="97"/>
    </row>
    <row r="58" spans="2:9" ht="18" customHeight="1" x14ac:dyDescent="0.2">
      <c r="B58" s="97"/>
      <c r="D58" s="166" t="s">
        <v>53</v>
      </c>
      <c r="E58" s="166"/>
      <c r="F58" s="166"/>
      <c r="G58" s="166"/>
      <c r="H58" s="166"/>
      <c r="I58" s="166"/>
    </row>
    <row r="59" spans="2:9" ht="18" customHeight="1" x14ac:dyDescent="0.2">
      <c r="B59" s="97"/>
      <c r="D59" s="98" t="s">
        <v>54</v>
      </c>
      <c r="E59" s="99" t="s">
        <v>8</v>
      </c>
      <c r="F59" s="99"/>
      <c r="G59" s="99" t="s">
        <v>9</v>
      </c>
      <c r="H59" s="99"/>
      <c r="I59" s="100" t="s">
        <v>10</v>
      </c>
    </row>
    <row r="60" spans="2:9" ht="18" customHeight="1" x14ac:dyDescent="0.2">
      <c r="B60" s="101" t="s">
        <v>55</v>
      </c>
      <c r="D60" s="102" t="s">
        <v>56</v>
      </c>
      <c r="E60" s="103"/>
      <c r="F60" s="104"/>
      <c r="G60" s="2">
        <v>0.08</v>
      </c>
      <c r="H60" s="105"/>
      <c r="I60" s="106"/>
    </row>
    <row r="61" spans="2:9" ht="18" customHeight="1" x14ac:dyDescent="0.2">
      <c r="B61" s="107" t="s">
        <v>57</v>
      </c>
      <c r="D61" s="108" t="s">
        <v>58</v>
      </c>
      <c r="E61" s="109">
        <v>3000000</v>
      </c>
      <c r="F61" s="28"/>
      <c r="G61" s="143">
        <f>SUM(1-G60)*E61</f>
        <v>2760000</v>
      </c>
      <c r="H61" s="28"/>
      <c r="I61" s="110">
        <f>E61-G61</f>
        <v>240000</v>
      </c>
    </row>
    <row r="62" spans="2:9" ht="18" customHeight="1" x14ac:dyDescent="0.2">
      <c r="B62" s="26" t="s">
        <v>59</v>
      </c>
      <c r="D62" s="108" t="s">
        <v>60</v>
      </c>
      <c r="E62" s="163">
        <v>0.25</v>
      </c>
      <c r="F62" s="28"/>
      <c r="G62" s="164">
        <f>E62</f>
        <v>0.25</v>
      </c>
      <c r="H62" s="28"/>
      <c r="I62" s="110"/>
    </row>
    <row r="63" spans="2:9" ht="18" customHeight="1" x14ac:dyDescent="0.2">
      <c r="B63" s="97"/>
      <c r="D63" s="111" t="s">
        <v>78</v>
      </c>
      <c r="E63" s="141">
        <f>SUM(E61*E62)</f>
        <v>750000</v>
      </c>
      <c r="F63" s="44"/>
      <c r="G63" s="141">
        <f>SUM(G61*G62)</f>
        <v>690000</v>
      </c>
      <c r="H63" s="44"/>
      <c r="I63" s="144">
        <f>SUM(E63-G63)</f>
        <v>60000</v>
      </c>
    </row>
    <row r="64" spans="2:9" ht="18" customHeight="1" x14ac:dyDescent="0.2">
      <c r="B64" s="112"/>
      <c r="D64" s="113" t="s">
        <v>79</v>
      </c>
      <c r="E64" s="142">
        <f>SUM(E63/12)</f>
        <v>62500</v>
      </c>
      <c r="F64" s="114"/>
      <c r="G64" s="142">
        <f>SUM(G63/12)</f>
        <v>57500</v>
      </c>
      <c r="H64" s="114"/>
      <c r="I64" s="145">
        <f>SUM(E64-G64)</f>
        <v>5000</v>
      </c>
    </row>
    <row r="65" spans="4:7" ht="18" customHeight="1" x14ac:dyDescent="0.2"/>
    <row r="66" spans="4:7" ht="18" customHeight="1" x14ac:dyDescent="0.2"/>
    <row r="67" spans="4:7" ht="18" customHeight="1" x14ac:dyDescent="0.2">
      <c r="D67" s="115"/>
      <c r="G67" s="116"/>
    </row>
  </sheetData>
  <sheetProtection insertColumns="0" insertRows="0" deleteColumns="0" deleteRows="0"/>
  <mergeCells count="15">
    <mergeCell ref="D58:I58"/>
    <mergeCell ref="D3:I3"/>
    <mergeCell ref="B2:B3"/>
    <mergeCell ref="D9:I9"/>
    <mergeCell ref="D34:I34"/>
    <mergeCell ref="E6:F6"/>
    <mergeCell ref="E7:F7"/>
    <mergeCell ref="D40:I40"/>
    <mergeCell ref="D50:I50"/>
    <mergeCell ref="D26:G26"/>
    <mergeCell ref="D22:G22"/>
    <mergeCell ref="D45:G45"/>
    <mergeCell ref="D4:I4"/>
    <mergeCell ref="D5:I5"/>
    <mergeCell ref="D1:I2"/>
  </mergeCells>
  <pageMargins left="0.7" right="0.7" top="0.75" bottom="0.75" header="0.3" footer="0.3"/>
  <pageSetup paperSize="32767" scale="61"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FE251-C91E-47CF-8546-BF843E3396AA}">
  <dimension ref="A1:J47"/>
  <sheetViews>
    <sheetView showGridLines="0" view="pageLayout" topLeftCell="A24" zoomScaleNormal="100" workbookViewId="0">
      <selection activeCell="K9" sqref="K9"/>
    </sheetView>
  </sheetViews>
  <sheetFormatPr defaultRowHeight="15" x14ac:dyDescent="0.25"/>
  <cols>
    <col min="1" max="1" width="1.5703125" customWidth="1"/>
    <col min="3" max="3" width="17.7109375" customWidth="1"/>
    <col min="4" max="4" width="15.7109375" customWidth="1"/>
    <col min="5" max="5" width="18.28515625" customWidth="1"/>
    <col min="6" max="6" width="4.7109375" hidden="1" customWidth="1"/>
    <col min="7" max="7" width="9.140625" hidden="1" customWidth="1"/>
    <col min="8" max="8" width="12.7109375" customWidth="1"/>
    <col min="9" max="9" width="11.5703125" customWidth="1"/>
    <col min="10" max="10" width="3.5703125" customWidth="1"/>
    <col min="11" max="11" width="7.5703125" customWidth="1"/>
  </cols>
  <sheetData>
    <row r="1" spans="1:10" x14ac:dyDescent="0.25">
      <c r="A1" s="184"/>
      <c r="B1" s="184"/>
      <c r="C1" s="184"/>
      <c r="D1" s="184"/>
      <c r="E1" s="184"/>
      <c r="F1" s="184"/>
      <c r="G1" s="184"/>
      <c r="H1" s="184"/>
      <c r="I1" s="184"/>
      <c r="J1" s="184"/>
    </row>
    <row r="2" spans="1:10" x14ac:dyDescent="0.25">
      <c r="A2" s="184"/>
      <c r="B2" s="184"/>
      <c r="C2" s="184"/>
      <c r="D2" s="184"/>
      <c r="E2" s="184"/>
      <c r="F2" s="184"/>
      <c r="G2" s="184"/>
      <c r="H2" s="184"/>
      <c r="I2" s="184"/>
      <c r="J2" s="184"/>
    </row>
    <row r="3" spans="1:10" ht="23.25" customHeight="1" x14ac:dyDescent="0.25">
      <c r="A3" s="184"/>
      <c r="B3" s="184"/>
      <c r="C3" s="184"/>
      <c r="D3" s="184"/>
      <c r="E3" s="184"/>
      <c r="F3" s="184"/>
      <c r="G3" s="184"/>
      <c r="H3" s="184"/>
      <c r="I3" s="184"/>
      <c r="J3" s="184"/>
    </row>
    <row r="4" spans="1:10" ht="0.75" customHeight="1" x14ac:dyDescent="0.25">
      <c r="A4" s="184"/>
      <c r="B4" s="184"/>
      <c r="C4" s="184"/>
      <c r="D4" s="184"/>
      <c r="E4" s="184"/>
      <c r="F4" s="184"/>
      <c r="G4" s="184"/>
      <c r="H4" s="184"/>
      <c r="I4" s="184"/>
      <c r="J4" s="184"/>
    </row>
    <row r="5" spans="1:10" ht="6" customHeight="1" x14ac:dyDescent="0.25">
      <c r="A5" s="184"/>
      <c r="B5" s="184"/>
      <c r="C5" s="184"/>
      <c r="D5" s="184"/>
      <c r="E5" s="184"/>
      <c r="F5" s="184"/>
      <c r="G5" s="184"/>
      <c r="H5" s="184"/>
      <c r="I5" s="184"/>
      <c r="J5" s="184"/>
    </row>
    <row r="6" spans="1:10" s="146" customFormat="1" ht="22.5" customHeight="1" x14ac:dyDescent="0.35">
      <c r="A6" s="185" t="str">
        <f>Analysis!D1</f>
        <v>[Prospect Name] ROI Analysis</v>
      </c>
      <c r="B6" s="185"/>
      <c r="C6" s="185"/>
      <c r="D6" s="185"/>
      <c r="E6" s="185"/>
      <c r="F6" s="185"/>
      <c r="G6" s="185"/>
      <c r="H6" s="185"/>
      <c r="I6" s="185"/>
      <c r="J6" s="185"/>
    </row>
    <row r="7" spans="1:10" ht="21" x14ac:dyDescent="0.35">
      <c r="A7" s="186" t="s">
        <v>61</v>
      </c>
      <c r="B7" s="187"/>
      <c r="C7" s="187"/>
      <c r="D7" s="187"/>
      <c r="E7" s="187"/>
      <c r="F7" s="187"/>
      <c r="G7" s="187"/>
      <c r="H7" s="187"/>
      <c r="I7" s="187"/>
      <c r="J7" s="187"/>
    </row>
    <row r="29" spans="2:10" ht="10.5" customHeight="1" x14ac:dyDescent="0.25"/>
    <row r="30" spans="2:10" ht="15.75" x14ac:dyDescent="0.25">
      <c r="B30" s="188" t="s">
        <v>62</v>
      </c>
      <c r="C30" s="188"/>
      <c r="D30" s="188"/>
      <c r="E30" s="147"/>
      <c r="F30" s="147"/>
      <c r="G30" s="147"/>
      <c r="H30" s="147"/>
      <c r="I30" s="147"/>
    </row>
    <row r="31" spans="2:10" ht="5.25" customHeight="1" x14ac:dyDescent="0.25">
      <c r="B31" s="147"/>
      <c r="C31" s="147"/>
      <c r="D31" s="147"/>
      <c r="E31" s="147"/>
      <c r="F31" s="147"/>
      <c r="G31" s="147"/>
      <c r="H31" s="147"/>
      <c r="I31" s="147"/>
    </row>
    <row r="32" spans="2:10" ht="39.75" x14ac:dyDescent="0.25">
      <c r="B32" s="189" t="s">
        <v>63</v>
      </c>
      <c r="C32" s="189"/>
      <c r="D32" s="151" t="s">
        <v>64</v>
      </c>
      <c r="E32" s="151" t="s">
        <v>65</v>
      </c>
      <c r="F32" s="152" t="s">
        <v>66</v>
      </c>
      <c r="G32" s="153"/>
      <c r="H32" s="151" t="s">
        <v>67</v>
      </c>
      <c r="I32" s="181" t="s">
        <v>68</v>
      </c>
      <c r="J32" s="181"/>
    </row>
    <row r="33" spans="1:10" ht="4.5" customHeight="1" x14ac:dyDescent="0.25">
      <c r="B33" s="180"/>
      <c r="C33" s="180"/>
      <c r="D33" s="148"/>
      <c r="E33" s="148"/>
      <c r="F33" s="148"/>
      <c r="G33" s="148"/>
      <c r="H33" s="148"/>
      <c r="I33" s="148"/>
    </row>
    <row r="34" spans="1:10" x14ac:dyDescent="0.25">
      <c r="B34" s="180" t="s">
        <v>69</v>
      </c>
      <c r="C34" s="180"/>
      <c r="D34" s="157">
        <f>Analysis!E15</f>
        <v>1693.3333333333335</v>
      </c>
      <c r="E34" s="157">
        <f>Analysis!G15</f>
        <v>0</v>
      </c>
      <c r="F34" s="156"/>
      <c r="G34" s="156"/>
      <c r="H34" s="158">
        <f>Analysis!I15</f>
        <v>1693.3333333333335</v>
      </c>
      <c r="I34" s="182">
        <f>Analysis!I12</f>
        <v>26.666666666666668</v>
      </c>
      <c r="J34" s="183"/>
    </row>
    <row r="35" spans="1:10" x14ac:dyDescent="0.25">
      <c r="B35" s="180" t="s">
        <v>19</v>
      </c>
      <c r="C35" s="180"/>
      <c r="D35" s="157">
        <f>Analysis!E20</f>
        <v>520</v>
      </c>
      <c r="E35" s="157">
        <f>Analysis!G20</f>
        <v>0</v>
      </c>
      <c r="F35" s="156"/>
      <c r="G35" s="156"/>
      <c r="H35" s="158">
        <f>Analysis!I20</f>
        <v>520</v>
      </c>
      <c r="I35" s="182">
        <f>Analysis!I19</f>
        <v>20</v>
      </c>
      <c r="J35" s="183"/>
    </row>
    <row r="36" spans="1:10" x14ac:dyDescent="0.25">
      <c r="B36" s="180" t="s">
        <v>24</v>
      </c>
      <c r="C36" s="180"/>
      <c r="D36" s="157">
        <f>Analysis!E24</f>
        <v>1750</v>
      </c>
      <c r="E36" s="157">
        <f>Analysis!G24</f>
        <v>0</v>
      </c>
      <c r="F36" s="156"/>
      <c r="G36" s="156"/>
      <c r="H36" s="158">
        <f>Analysis!I24</f>
        <v>1750</v>
      </c>
      <c r="I36" s="183" t="s">
        <v>70</v>
      </c>
      <c r="J36" s="183"/>
    </row>
    <row r="37" spans="1:10" x14ac:dyDescent="0.25">
      <c r="B37" s="180" t="s">
        <v>28</v>
      </c>
      <c r="C37" s="180"/>
      <c r="D37" s="157">
        <f>Analysis!E32</f>
        <v>233</v>
      </c>
      <c r="E37" s="157">
        <f>Analysis!G32</f>
        <v>0</v>
      </c>
      <c r="F37" s="156"/>
      <c r="G37" s="156"/>
      <c r="H37" s="158">
        <f>Analysis!I32</f>
        <v>233</v>
      </c>
      <c r="I37" s="182">
        <f>Analysis!I29</f>
        <v>8</v>
      </c>
      <c r="J37" s="183"/>
    </row>
    <row r="38" spans="1:10" x14ac:dyDescent="0.25">
      <c r="B38" s="180" t="s">
        <v>71</v>
      </c>
      <c r="C38" s="180"/>
      <c r="D38" s="157">
        <f>Analysis!E38</f>
        <v>260</v>
      </c>
      <c r="E38" s="157">
        <f>Analysis!G38</f>
        <v>0</v>
      </c>
      <c r="F38" s="156"/>
      <c r="G38" s="156"/>
      <c r="H38" s="158">
        <f>Analysis!I38</f>
        <v>260</v>
      </c>
      <c r="I38" s="182">
        <f>Analysis!I37</f>
        <v>10</v>
      </c>
      <c r="J38" s="183"/>
    </row>
    <row r="39" spans="1:10" x14ac:dyDescent="0.25">
      <c r="B39" s="180" t="s">
        <v>72</v>
      </c>
      <c r="C39" s="180"/>
      <c r="D39" s="157">
        <f>Analysis!E43</f>
        <v>875</v>
      </c>
      <c r="E39" s="157">
        <f>Analysis!G43</f>
        <v>0</v>
      </c>
      <c r="F39" s="156"/>
      <c r="G39" s="156"/>
      <c r="H39" s="158">
        <f>Analysis!I43</f>
        <v>875</v>
      </c>
      <c r="I39" s="182">
        <f>Analysis!I42</f>
        <v>25</v>
      </c>
      <c r="J39" s="183"/>
    </row>
    <row r="40" spans="1:10" x14ac:dyDescent="0.25">
      <c r="B40" s="180" t="s">
        <v>73</v>
      </c>
      <c r="C40" s="180"/>
      <c r="D40" s="157">
        <f>Analysis!E48</f>
        <v>2600</v>
      </c>
      <c r="E40" s="157">
        <f>Analysis!G48</f>
        <v>0</v>
      </c>
      <c r="F40" s="156"/>
      <c r="G40" s="156"/>
      <c r="H40" s="158">
        <f>Analysis!I48</f>
        <v>2600</v>
      </c>
      <c r="I40" s="182">
        <f>Analysis!I47</f>
        <v>100</v>
      </c>
      <c r="J40" s="183"/>
    </row>
    <row r="41" spans="1:10" ht="5.25" customHeight="1" x14ac:dyDescent="0.25">
      <c r="B41" s="148"/>
      <c r="C41" s="148"/>
      <c r="D41" s="156"/>
      <c r="E41" s="156"/>
      <c r="F41" s="156"/>
      <c r="G41" s="156"/>
      <c r="H41" s="156"/>
      <c r="I41" s="148"/>
    </row>
    <row r="42" spans="1:10" x14ac:dyDescent="0.25">
      <c r="B42" s="191" t="s">
        <v>74</v>
      </c>
      <c r="C42" s="191"/>
      <c r="D42" s="159">
        <f>Analysis!E52</f>
        <v>7671.3333333333339</v>
      </c>
      <c r="E42" s="159">
        <f>Analysis!G52</f>
        <v>0</v>
      </c>
      <c r="F42" s="154"/>
      <c r="G42" s="154"/>
      <c r="H42" s="159">
        <f>Analysis!I52</f>
        <v>7671.3333333333339</v>
      </c>
      <c r="I42" s="193">
        <f>Analysis!I53</f>
        <v>189.66666666666666</v>
      </c>
      <c r="J42" s="194"/>
    </row>
    <row r="43" spans="1:10" x14ac:dyDescent="0.25">
      <c r="B43" s="192" t="s">
        <v>75</v>
      </c>
      <c r="C43" s="192"/>
      <c r="D43" s="160">
        <f>Analysis!E55</f>
        <v>92056</v>
      </c>
      <c r="E43" s="160">
        <f>Analysis!G55</f>
        <v>0</v>
      </c>
      <c r="F43" s="155"/>
      <c r="G43" s="155"/>
      <c r="H43" s="160">
        <f>Analysis!I55</f>
        <v>92056</v>
      </c>
      <c r="I43" s="195">
        <f>Analysis!I56</f>
        <v>2276</v>
      </c>
      <c r="J43" s="196"/>
    </row>
    <row r="44" spans="1:10" ht="6.75" customHeight="1" x14ac:dyDescent="0.25">
      <c r="B44" s="148"/>
      <c r="C44" s="148"/>
      <c r="D44" s="148"/>
      <c r="E44" s="148"/>
      <c r="F44" s="148"/>
      <c r="G44" s="148"/>
      <c r="H44" s="148"/>
      <c r="I44" s="148"/>
    </row>
    <row r="45" spans="1:10" ht="18.75" customHeight="1" x14ac:dyDescent="0.25">
      <c r="A45" s="149"/>
      <c r="B45" s="197" t="s">
        <v>76</v>
      </c>
      <c r="C45" s="197"/>
      <c r="D45" s="161">
        <f>Analysis!E63</f>
        <v>750000</v>
      </c>
      <c r="E45" s="161">
        <f>Analysis!G63</f>
        <v>690000</v>
      </c>
      <c r="F45" s="162"/>
      <c r="G45" s="162"/>
      <c r="H45" s="161">
        <f>Analysis!I63</f>
        <v>60000</v>
      </c>
      <c r="I45" s="150"/>
      <c r="J45" s="149"/>
    </row>
    <row r="46" spans="1:10" ht="3.75" customHeight="1" x14ac:dyDescent="0.25">
      <c r="B46" s="198"/>
      <c r="C46" s="198"/>
      <c r="D46" s="198"/>
      <c r="E46" s="198"/>
      <c r="F46" s="198"/>
      <c r="G46" s="198"/>
      <c r="H46" s="198"/>
      <c r="I46" s="198"/>
    </row>
    <row r="47" spans="1:10" x14ac:dyDescent="0.25">
      <c r="B47" s="190" t="s">
        <v>77</v>
      </c>
      <c r="C47" s="190"/>
      <c r="D47" s="190"/>
      <c r="E47" s="190"/>
      <c r="F47" s="190"/>
      <c r="G47" s="190"/>
      <c r="H47" s="190"/>
      <c r="I47" s="190"/>
      <c r="J47" s="190"/>
    </row>
  </sheetData>
  <mergeCells count="28">
    <mergeCell ref="B47:J47"/>
    <mergeCell ref="B42:C42"/>
    <mergeCell ref="B43:C43"/>
    <mergeCell ref="I42:J42"/>
    <mergeCell ref="I43:J43"/>
    <mergeCell ref="B45:C45"/>
    <mergeCell ref="B46:I46"/>
    <mergeCell ref="I40:J40"/>
    <mergeCell ref="B35:C35"/>
    <mergeCell ref="B36:C36"/>
    <mergeCell ref="B37:C37"/>
    <mergeCell ref="B38:C38"/>
    <mergeCell ref="B39:C39"/>
    <mergeCell ref="B40:C40"/>
    <mergeCell ref="I35:J35"/>
    <mergeCell ref="I36:J36"/>
    <mergeCell ref="I37:J37"/>
    <mergeCell ref="I38:J38"/>
    <mergeCell ref="I39:J39"/>
    <mergeCell ref="B33:C33"/>
    <mergeCell ref="B34:C34"/>
    <mergeCell ref="I32:J32"/>
    <mergeCell ref="I34:J34"/>
    <mergeCell ref="A1:J5"/>
    <mergeCell ref="A6:J6"/>
    <mergeCell ref="A7:J7"/>
    <mergeCell ref="B30:D30"/>
    <mergeCell ref="B32:C32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878A863644FB4B9E65205210EE6D43" ma:contentTypeVersion="18" ma:contentTypeDescription="Create a new document." ma:contentTypeScope="" ma:versionID="dfa4d1f52df83f865af8f2f98204194e">
  <xsd:schema xmlns:xsd="http://www.w3.org/2001/XMLSchema" xmlns:xs="http://www.w3.org/2001/XMLSchema" xmlns:p="http://schemas.microsoft.com/office/2006/metadata/properties" xmlns:ns2="e0602681-8362-43b2-8fac-c7a30d36e680" xmlns:ns3="b35f5486-5537-45c6-955c-cbbbddea56ce" targetNamespace="http://schemas.microsoft.com/office/2006/metadata/properties" ma:root="true" ma:fieldsID="763d19f284994c125b71a3e4200867f7" ns2:_="" ns3:_="">
    <xsd:import namespace="e0602681-8362-43b2-8fac-c7a30d36e680"/>
    <xsd:import namespace="b35f5486-5537-45c6-955c-cbbbddea56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Rozanne" minOccurs="0"/>
                <xsd:element ref="ns2:Note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602681-8362-43b2-8fac-c7a30d36e6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Rozanne" ma:index="20" nillable="true" ma:displayName="Approved by Compliance" ma:description="If a date is included in this column it indicates the date Regulatory Compliance approved the video. " ma:format="DateTime" ma:internalName="Rozanne">
      <xsd:simpleType>
        <xsd:restriction base="dms:DateTime"/>
      </xsd:simpleType>
    </xsd:element>
    <xsd:element name="Notes" ma:index="21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8f49f079-114d-4fbc-81de-171844d942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5f5486-5537-45c6-955c-cbbbddea56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72b6e14c-2531-4c92-9897-91f30f90b602}" ma:internalName="TaxCatchAll" ma:showField="CatchAllData" ma:web="b35f5486-5537-45c6-955c-cbbbddea56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e0602681-8362-43b2-8fac-c7a30d36e680" xsi:nil="true"/>
    <Rozanne xmlns="e0602681-8362-43b2-8fac-c7a30d36e680" xsi:nil="true"/>
    <lcf76f155ced4ddcb4097134ff3c332f xmlns="e0602681-8362-43b2-8fac-c7a30d36e680">
      <Terms xmlns="http://schemas.microsoft.com/office/infopath/2007/PartnerControls"/>
    </lcf76f155ced4ddcb4097134ff3c332f>
    <TaxCatchAll xmlns="b35f5486-5537-45c6-955c-cbbbddea56ce" xsi:nil="true"/>
  </documentManagement>
</p:properties>
</file>

<file path=customXml/itemProps1.xml><?xml version="1.0" encoding="utf-8"?>
<ds:datastoreItem xmlns:ds="http://schemas.openxmlformats.org/officeDocument/2006/customXml" ds:itemID="{82167511-81A3-4305-97BC-63269EEEB0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602681-8362-43b2-8fac-c7a30d36e680"/>
    <ds:schemaRef ds:uri="b35f5486-5537-45c6-955c-cbbbddea56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C8C696-FA9E-4068-827E-1C189BD528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639687-EF9F-4140-A9F2-AC9F79B3CDE5}">
  <ds:schemaRefs>
    <ds:schemaRef ds:uri="http://schemas.microsoft.com/office/2006/metadata/properties"/>
    <ds:schemaRef ds:uri="http://schemas.microsoft.com/office/infopath/2007/PartnerControls"/>
    <ds:schemaRef ds:uri="e0602681-8362-43b2-8fac-c7a30d36e680"/>
    <ds:schemaRef ds:uri="b35f5486-5537-45c6-955c-cbbbddea56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Analysis</vt:lpstr>
      <vt:lpstr>Customer Letter</vt:lpstr>
    </vt:vector>
  </TitlesOfParts>
  <Manager/>
  <Company>Finvi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Sharon DiRe</dc:creator>
  <cp:keywords/>
  <dc:description/>
  <cp:lastModifiedBy>Sharon DiRe</cp:lastModifiedBy>
  <cp:revision/>
  <dcterms:created xsi:type="dcterms:W3CDTF">2022-10-21T21:47:44Z</dcterms:created>
  <dcterms:modified xsi:type="dcterms:W3CDTF">2023-10-06T00:53:07Z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0x0101005C878A863644FB4B9E65205210EE6D43</vt:lpwstr>
  </property>
  <property fmtid="{D5CDD505-2E9C-101B-9397-08002B2CF9AE}" pid="3" name="MediaServiceImageTags">
    <vt:lpwstr/>
  </property>
</Properties>
</file>